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Stavebni_upravy_vnitrni_upravy" sheetId="7" r:id="rId2"/>
    <sheet name="ZTI" sheetId="3" r:id="rId3"/>
    <sheet name="Vytápění" sheetId="4" r:id="rId4"/>
    <sheet name="Slaboproud" sheetId="5" r:id="rId5"/>
    <sheet name="Silnoproud" sheetId="6" r:id="rId6"/>
  </sheets>
  <externalReferences>
    <externalReference r:id="rId7"/>
    <externalReference r:id="rId8"/>
  </externalReferences>
  <definedNames>
    <definedName name="_xlnm._FilterDatabase" localSheetId="1" hidden="1">Stavebni_upravy_vnitrni_upravy!$C$91:$L$782</definedName>
    <definedName name="_xlnm._FilterDatabase" localSheetId="3" hidden="1">Vytápění!$C$85:$K$85</definedName>
    <definedName name="_xlnm._FilterDatabase" localSheetId="2" hidden="1">ZTI!$C$83:$K$83</definedName>
    <definedName name="_xlnm.Print_Titles" localSheetId="0">'Rekapitulace stavby'!$85:$85</definedName>
    <definedName name="_xlnm.Print_Titles" localSheetId="1">Stavebni_upravy_vnitrni_upravy!$91:$91</definedName>
    <definedName name="_xlnm.Print_Titles" localSheetId="3">Vytápění!$85:$85</definedName>
    <definedName name="_xlnm.Print_Titles" localSheetId="2">ZTI!$83:$83</definedName>
    <definedName name="_xlnm.Print_Area" localSheetId="0">'Rekapitulace stavby'!$C$4:$AP$70,'Rekapitulace stavby'!$C$76:$AP$100</definedName>
    <definedName name="_xlnm.Print_Area" localSheetId="1">Stavebni_upravy_vnitrni_upravy!$C$4:$K$36,Stavebni_upravy_vnitrni_upravy!$C$42:$K$75,Stavebni_upravy_vnitrni_upravy!$C$81:$L$782</definedName>
    <definedName name="_xlnm.Print_Area" localSheetId="3">Vytápění!$C$4:$J$36,Vytápění!$C$42:$J$67,Vytápění!$C$73:$K$180</definedName>
    <definedName name="_xlnm.Print_Area" localSheetId="2">ZTI!$C$4:$J$36,ZTI!$C$42:$J$65,ZTI!$C$71:$K$296</definedName>
  </definedNames>
  <calcPr calcId="145621"/>
</workbook>
</file>

<file path=xl/calcChain.xml><?xml version="1.0" encoding="utf-8"?>
<calcChain xmlns="http://schemas.openxmlformats.org/spreadsheetml/2006/main">
  <c r="AK39" i="1" l="1"/>
  <c r="AN88" i="1" l="1"/>
  <c r="AG88" i="1"/>
  <c r="F49" i="7" s="1"/>
  <c r="E45" i="7"/>
  <c r="F47" i="7"/>
  <c r="J47" i="7"/>
  <c r="J49" i="7"/>
  <c r="F50" i="7"/>
  <c r="E84" i="7"/>
  <c r="F86" i="7"/>
  <c r="J86" i="7"/>
  <c r="F88" i="7"/>
  <c r="J88" i="7"/>
  <c r="F89" i="7"/>
  <c r="P95" i="7"/>
  <c r="K95" i="7" s="1"/>
  <c r="BE95" i="7" s="1"/>
  <c r="Q95" i="7"/>
  <c r="R95" i="7"/>
  <c r="T95" i="7"/>
  <c r="V95" i="7"/>
  <c r="X95" i="7"/>
  <c r="BF95" i="7"/>
  <c r="BG95" i="7"/>
  <c r="BH95" i="7"/>
  <c r="BI95" i="7"/>
  <c r="P98" i="7"/>
  <c r="K98" i="7" s="1"/>
  <c r="BE98" i="7" s="1"/>
  <c r="Q98" i="7"/>
  <c r="R98" i="7"/>
  <c r="T98" i="7"/>
  <c r="V98" i="7"/>
  <c r="X98" i="7"/>
  <c r="BF98" i="7"/>
  <c r="BG98" i="7"/>
  <c r="BH98" i="7"/>
  <c r="BI98" i="7"/>
  <c r="BK98" i="7"/>
  <c r="P101" i="7"/>
  <c r="K101" i="7" s="1"/>
  <c r="BE101" i="7" s="1"/>
  <c r="Q101" i="7"/>
  <c r="R101" i="7"/>
  <c r="T101" i="7"/>
  <c r="V101" i="7"/>
  <c r="X101" i="7"/>
  <c r="BF101" i="7"/>
  <c r="BG101" i="7"/>
  <c r="BH101" i="7"/>
  <c r="BI101" i="7"/>
  <c r="BK101" i="7"/>
  <c r="P118" i="7"/>
  <c r="K118" i="7" s="1"/>
  <c r="BE118" i="7" s="1"/>
  <c r="Q118" i="7"/>
  <c r="R118" i="7"/>
  <c r="T118" i="7"/>
  <c r="V118" i="7"/>
  <c r="X118" i="7"/>
  <c r="BF118" i="7"/>
  <c r="BG118" i="7"/>
  <c r="BH118" i="7"/>
  <c r="BI118" i="7"/>
  <c r="P122" i="7"/>
  <c r="K122" i="7" s="1"/>
  <c r="BE122" i="7" s="1"/>
  <c r="Q122" i="7"/>
  <c r="R122" i="7"/>
  <c r="T122" i="7"/>
  <c r="V122" i="7"/>
  <c r="X122" i="7"/>
  <c r="BF122" i="7"/>
  <c r="BG122" i="7"/>
  <c r="BH122" i="7"/>
  <c r="BI122" i="7"/>
  <c r="P128" i="7"/>
  <c r="K128" i="7" s="1"/>
  <c r="BE128" i="7" s="1"/>
  <c r="Q128" i="7"/>
  <c r="R128" i="7"/>
  <c r="T128" i="7"/>
  <c r="V128" i="7"/>
  <c r="X128" i="7"/>
  <c r="BF128" i="7"/>
  <c r="BG128" i="7"/>
  <c r="BH128" i="7"/>
  <c r="BI128" i="7"/>
  <c r="P129" i="7"/>
  <c r="K129" i="7" s="1"/>
  <c r="BE129" i="7" s="1"/>
  <c r="Q129" i="7"/>
  <c r="R129" i="7"/>
  <c r="T129" i="7"/>
  <c r="V129" i="7"/>
  <c r="X129" i="7"/>
  <c r="BF129" i="7"/>
  <c r="BG129" i="7"/>
  <c r="BH129" i="7"/>
  <c r="BI129" i="7"/>
  <c r="BK129" i="7"/>
  <c r="P132" i="7"/>
  <c r="K132" i="7" s="1"/>
  <c r="BE132" i="7" s="1"/>
  <c r="Q132" i="7"/>
  <c r="R132" i="7"/>
  <c r="T132" i="7"/>
  <c r="V132" i="7"/>
  <c r="X132" i="7"/>
  <c r="BF132" i="7"/>
  <c r="BG132" i="7"/>
  <c r="BH132" i="7"/>
  <c r="BI132" i="7"/>
  <c r="BK132" i="7"/>
  <c r="P135" i="7"/>
  <c r="K135" i="7" s="1"/>
  <c r="BE135" i="7" s="1"/>
  <c r="Q135" i="7"/>
  <c r="R135" i="7"/>
  <c r="T135" i="7"/>
  <c r="V135" i="7"/>
  <c r="X135" i="7"/>
  <c r="BF135" i="7"/>
  <c r="BG135" i="7"/>
  <c r="BH135" i="7"/>
  <c r="BI135" i="7"/>
  <c r="P139" i="7"/>
  <c r="K139" i="7" s="1"/>
  <c r="BE139" i="7" s="1"/>
  <c r="Q139" i="7"/>
  <c r="R139" i="7"/>
  <c r="T139" i="7"/>
  <c r="V139" i="7"/>
  <c r="X139" i="7"/>
  <c r="BF139" i="7"/>
  <c r="BG139" i="7"/>
  <c r="BH139" i="7"/>
  <c r="BI139" i="7"/>
  <c r="P185" i="7"/>
  <c r="K185" i="7" s="1"/>
  <c r="BE185" i="7" s="1"/>
  <c r="Q185" i="7"/>
  <c r="R185" i="7"/>
  <c r="T185" i="7"/>
  <c r="V185" i="7"/>
  <c r="X185" i="7"/>
  <c r="BF185" i="7"/>
  <c r="BG185" i="7"/>
  <c r="BH185" i="7"/>
  <c r="BI185" i="7"/>
  <c r="BK185" i="7"/>
  <c r="P207" i="7"/>
  <c r="K207" i="7" s="1"/>
  <c r="BE207" i="7" s="1"/>
  <c r="Q207" i="7"/>
  <c r="R207" i="7"/>
  <c r="T207" i="7"/>
  <c r="V207" i="7"/>
  <c r="X207" i="7"/>
  <c r="BF207" i="7"/>
  <c r="BG207" i="7"/>
  <c r="BH207" i="7"/>
  <c r="BI207" i="7"/>
  <c r="BK207" i="7"/>
  <c r="P256" i="7"/>
  <c r="K256" i="7" s="1"/>
  <c r="BE256" i="7" s="1"/>
  <c r="Q256" i="7"/>
  <c r="R256" i="7"/>
  <c r="T256" i="7"/>
  <c r="V256" i="7"/>
  <c r="X256" i="7"/>
  <c r="BF256" i="7"/>
  <c r="BG256" i="7"/>
  <c r="BH256" i="7"/>
  <c r="BI256" i="7"/>
  <c r="P275" i="7"/>
  <c r="K275" i="7" s="1"/>
  <c r="BE275" i="7" s="1"/>
  <c r="Q275" i="7"/>
  <c r="R275" i="7"/>
  <c r="T275" i="7"/>
  <c r="V275" i="7"/>
  <c r="X275" i="7"/>
  <c r="BF275" i="7"/>
  <c r="BG275" i="7"/>
  <c r="BH275" i="7"/>
  <c r="BI275" i="7"/>
  <c r="P297" i="7"/>
  <c r="BK297" i="7" s="1"/>
  <c r="Q297" i="7"/>
  <c r="R297" i="7"/>
  <c r="T297" i="7"/>
  <c r="V297" i="7"/>
  <c r="X297" i="7"/>
  <c r="BF297" i="7"/>
  <c r="BG297" i="7"/>
  <c r="BH297" i="7"/>
  <c r="BI297" i="7"/>
  <c r="P301" i="7"/>
  <c r="K301" i="7" s="1"/>
  <c r="BE301" i="7" s="1"/>
  <c r="Q301" i="7"/>
  <c r="R301" i="7"/>
  <c r="T301" i="7"/>
  <c r="V301" i="7"/>
  <c r="X301" i="7"/>
  <c r="BF301" i="7"/>
  <c r="BG301" i="7"/>
  <c r="BH301" i="7"/>
  <c r="BI301" i="7"/>
  <c r="BK301" i="7"/>
  <c r="P322" i="7"/>
  <c r="K322" i="7" s="1"/>
  <c r="BE322" i="7" s="1"/>
  <c r="Q322" i="7"/>
  <c r="R322" i="7"/>
  <c r="T322" i="7"/>
  <c r="V322" i="7"/>
  <c r="X322" i="7"/>
  <c r="BF322" i="7"/>
  <c r="BG322" i="7"/>
  <c r="BH322" i="7"/>
  <c r="BI322" i="7"/>
  <c r="P325" i="7"/>
  <c r="K325" i="7" s="1"/>
  <c r="BE325" i="7" s="1"/>
  <c r="Q325" i="7"/>
  <c r="R325" i="7"/>
  <c r="T325" i="7"/>
  <c r="V325" i="7"/>
  <c r="X325" i="7"/>
  <c r="BF325" i="7"/>
  <c r="BG325" i="7"/>
  <c r="BH325" i="7"/>
  <c r="BI325" i="7"/>
  <c r="P328" i="7"/>
  <c r="BK328" i="7" s="1"/>
  <c r="Q328" i="7"/>
  <c r="R328" i="7"/>
  <c r="T328" i="7"/>
  <c r="V328" i="7"/>
  <c r="X328" i="7"/>
  <c r="BF328" i="7"/>
  <c r="BG328" i="7"/>
  <c r="BH328" i="7"/>
  <c r="BI328" i="7"/>
  <c r="P332" i="7"/>
  <c r="K332" i="7" s="1"/>
  <c r="BE332" i="7" s="1"/>
  <c r="Q332" i="7"/>
  <c r="R332" i="7"/>
  <c r="T332" i="7"/>
  <c r="V332" i="7"/>
  <c r="X332" i="7"/>
  <c r="BF332" i="7"/>
  <c r="BG332" i="7"/>
  <c r="BH332" i="7"/>
  <c r="BI332" i="7"/>
  <c r="P335" i="7"/>
  <c r="K335" i="7" s="1"/>
  <c r="BE335" i="7" s="1"/>
  <c r="Q335" i="7"/>
  <c r="R335" i="7"/>
  <c r="T335" i="7"/>
  <c r="V335" i="7"/>
  <c r="X335" i="7"/>
  <c r="BF335" i="7"/>
  <c r="BG335" i="7"/>
  <c r="BH335" i="7"/>
  <c r="BI335" i="7"/>
  <c r="P338" i="7"/>
  <c r="K338" i="7" s="1"/>
  <c r="BE338" i="7" s="1"/>
  <c r="Q338" i="7"/>
  <c r="R338" i="7"/>
  <c r="T338" i="7"/>
  <c r="V338" i="7"/>
  <c r="X338" i="7"/>
  <c r="BF338" i="7"/>
  <c r="BG338" i="7"/>
  <c r="BH338" i="7"/>
  <c r="BI338" i="7"/>
  <c r="K341" i="7"/>
  <c r="BE341" i="7" s="1"/>
  <c r="P341" i="7"/>
  <c r="Q341" i="7"/>
  <c r="R341" i="7"/>
  <c r="T341" i="7"/>
  <c r="V341" i="7"/>
  <c r="X341" i="7"/>
  <c r="BF341" i="7"/>
  <c r="BG341" i="7"/>
  <c r="BH341" i="7"/>
  <c r="BI341" i="7"/>
  <c r="BK341" i="7"/>
  <c r="K344" i="7"/>
  <c r="BE344" i="7" s="1"/>
  <c r="P344" i="7"/>
  <c r="Q344" i="7"/>
  <c r="R344" i="7"/>
  <c r="T344" i="7"/>
  <c r="V344" i="7"/>
  <c r="X344" i="7"/>
  <c r="BF344" i="7"/>
  <c r="BG344" i="7"/>
  <c r="BH344" i="7"/>
  <c r="BI344" i="7"/>
  <c r="BK344" i="7"/>
  <c r="P348" i="7"/>
  <c r="K348" i="7" s="1"/>
  <c r="BE348" i="7" s="1"/>
  <c r="Q348" i="7"/>
  <c r="R348" i="7"/>
  <c r="T348" i="7"/>
  <c r="V348" i="7"/>
  <c r="X348" i="7"/>
  <c r="BF348" i="7"/>
  <c r="BG348" i="7"/>
  <c r="BH348" i="7"/>
  <c r="BI348" i="7"/>
  <c r="P349" i="7"/>
  <c r="K349" i="7" s="1"/>
  <c r="BE349" i="7" s="1"/>
  <c r="Q349" i="7"/>
  <c r="R349" i="7"/>
  <c r="T349" i="7"/>
  <c r="V349" i="7"/>
  <c r="X349" i="7"/>
  <c r="BF349" i="7"/>
  <c r="BG349" i="7"/>
  <c r="BH349" i="7"/>
  <c r="BI349" i="7"/>
  <c r="P353" i="7"/>
  <c r="K353" i="7" s="1"/>
  <c r="BE353" i="7" s="1"/>
  <c r="Q353" i="7"/>
  <c r="R353" i="7"/>
  <c r="T353" i="7"/>
  <c r="V353" i="7"/>
  <c r="X353" i="7"/>
  <c r="BF353" i="7"/>
  <c r="BG353" i="7"/>
  <c r="BH353" i="7"/>
  <c r="BI353" i="7"/>
  <c r="K361" i="7"/>
  <c r="BE361" i="7" s="1"/>
  <c r="P361" i="7"/>
  <c r="Q361" i="7"/>
  <c r="R361" i="7"/>
  <c r="T361" i="7"/>
  <c r="V361" i="7"/>
  <c r="X361" i="7"/>
  <c r="BF361" i="7"/>
  <c r="BG361" i="7"/>
  <c r="BH361" i="7"/>
  <c r="BI361" i="7"/>
  <c r="BK361" i="7"/>
  <c r="K367" i="7"/>
  <c r="BE367" i="7" s="1"/>
  <c r="P367" i="7"/>
  <c r="Q367" i="7"/>
  <c r="R367" i="7"/>
  <c r="T367" i="7"/>
  <c r="V367" i="7"/>
  <c r="X367" i="7"/>
  <c r="BF367" i="7"/>
  <c r="BG367" i="7"/>
  <c r="BH367" i="7"/>
  <c r="BI367" i="7"/>
  <c r="BK367" i="7"/>
  <c r="P371" i="7"/>
  <c r="K371" i="7" s="1"/>
  <c r="BE371" i="7" s="1"/>
  <c r="Q371" i="7"/>
  <c r="R371" i="7"/>
  <c r="T371" i="7"/>
  <c r="V371" i="7"/>
  <c r="X371" i="7"/>
  <c r="BF371" i="7"/>
  <c r="BG371" i="7"/>
  <c r="BH371" i="7"/>
  <c r="BI371" i="7"/>
  <c r="P375" i="7"/>
  <c r="K375" i="7" s="1"/>
  <c r="BE375" i="7" s="1"/>
  <c r="Q375" i="7"/>
  <c r="R375" i="7"/>
  <c r="T375" i="7"/>
  <c r="V375" i="7"/>
  <c r="X375" i="7"/>
  <c r="BF375" i="7"/>
  <c r="BG375" i="7"/>
  <c r="BH375" i="7"/>
  <c r="BI375" i="7"/>
  <c r="K379" i="7"/>
  <c r="BE379" i="7" s="1"/>
  <c r="P379" i="7"/>
  <c r="BK379" i="7" s="1"/>
  <c r="Q379" i="7"/>
  <c r="R379" i="7"/>
  <c r="T379" i="7"/>
  <c r="V379" i="7"/>
  <c r="X379" i="7"/>
  <c r="BF379" i="7"/>
  <c r="BG379" i="7"/>
  <c r="BH379" i="7"/>
  <c r="BI379" i="7"/>
  <c r="K383" i="7"/>
  <c r="BE383" i="7" s="1"/>
  <c r="P383" i="7"/>
  <c r="Q383" i="7"/>
  <c r="R383" i="7"/>
  <c r="T383" i="7"/>
  <c r="V383" i="7"/>
  <c r="X383" i="7"/>
  <c r="BF383" i="7"/>
  <c r="BG383" i="7"/>
  <c r="BH383" i="7"/>
  <c r="BI383" i="7"/>
  <c r="BK383" i="7"/>
  <c r="P388" i="7"/>
  <c r="K388" i="7" s="1"/>
  <c r="BE388" i="7" s="1"/>
  <c r="Q388" i="7"/>
  <c r="R388" i="7"/>
  <c r="T388" i="7"/>
  <c r="V388" i="7"/>
  <c r="X388" i="7"/>
  <c r="BF388" i="7"/>
  <c r="BG388" i="7"/>
  <c r="BH388" i="7"/>
  <c r="BI388" i="7"/>
  <c r="P392" i="7"/>
  <c r="K392" i="7" s="1"/>
  <c r="BE392" i="7" s="1"/>
  <c r="Q392" i="7"/>
  <c r="R392" i="7"/>
  <c r="T392" i="7"/>
  <c r="V392" i="7"/>
  <c r="X392" i="7"/>
  <c r="BF392" i="7"/>
  <c r="BG392" i="7"/>
  <c r="BH392" i="7"/>
  <c r="BI392" i="7"/>
  <c r="K398" i="7"/>
  <c r="BE398" i="7" s="1"/>
  <c r="P398" i="7"/>
  <c r="Q398" i="7"/>
  <c r="R398" i="7"/>
  <c r="T398" i="7"/>
  <c r="V398" i="7"/>
  <c r="X398" i="7"/>
  <c r="BF398" i="7"/>
  <c r="BG398" i="7"/>
  <c r="BH398" i="7"/>
  <c r="BI398" i="7"/>
  <c r="BK398" i="7"/>
  <c r="K402" i="7"/>
  <c r="P402" i="7"/>
  <c r="Q402" i="7"/>
  <c r="R402" i="7"/>
  <c r="T402" i="7"/>
  <c r="V402" i="7"/>
  <c r="X402" i="7"/>
  <c r="BE402" i="7"/>
  <c r="BF402" i="7"/>
  <c r="BG402" i="7"/>
  <c r="BH402" i="7"/>
  <c r="BI402" i="7"/>
  <c r="BK402" i="7"/>
  <c r="P407" i="7"/>
  <c r="K407" i="7" s="1"/>
  <c r="BE407" i="7" s="1"/>
  <c r="Q407" i="7"/>
  <c r="R407" i="7"/>
  <c r="T407" i="7"/>
  <c r="V407" i="7"/>
  <c r="X407" i="7"/>
  <c r="BF407" i="7"/>
  <c r="BG407" i="7"/>
  <c r="BH407" i="7"/>
  <c r="BI407" i="7"/>
  <c r="P410" i="7"/>
  <c r="K410" i="7" s="1"/>
  <c r="BE410" i="7" s="1"/>
  <c r="Q410" i="7"/>
  <c r="R410" i="7"/>
  <c r="T410" i="7"/>
  <c r="V410" i="7"/>
  <c r="X410" i="7"/>
  <c r="BF410" i="7"/>
  <c r="BG410" i="7"/>
  <c r="BH410" i="7"/>
  <c r="BI410" i="7"/>
  <c r="P411" i="7"/>
  <c r="K411" i="7" s="1"/>
  <c r="BE411" i="7" s="1"/>
  <c r="Q411" i="7"/>
  <c r="R411" i="7"/>
  <c r="T411" i="7"/>
  <c r="V411" i="7"/>
  <c r="X411" i="7"/>
  <c r="BF411" i="7"/>
  <c r="BG411" i="7"/>
  <c r="BH411" i="7"/>
  <c r="BI411" i="7"/>
  <c r="BK411" i="7"/>
  <c r="P412" i="7"/>
  <c r="K412" i="7" s="1"/>
  <c r="BE412" i="7" s="1"/>
  <c r="Q412" i="7"/>
  <c r="R412" i="7"/>
  <c r="T412" i="7"/>
  <c r="V412" i="7"/>
  <c r="X412" i="7"/>
  <c r="BF412" i="7"/>
  <c r="BG412" i="7"/>
  <c r="BH412" i="7"/>
  <c r="BI412" i="7"/>
  <c r="P413" i="7"/>
  <c r="K413" i="7" s="1"/>
  <c r="BE413" i="7" s="1"/>
  <c r="Q413" i="7"/>
  <c r="R413" i="7"/>
  <c r="T413" i="7"/>
  <c r="V413" i="7"/>
  <c r="X413" i="7"/>
  <c r="BF413" i="7"/>
  <c r="BG413" i="7"/>
  <c r="BH413" i="7"/>
  <c r="BI413" i="7"/>
  <c r="P414" i="7"/>
  <c r="K414" i="7" s="1"/>
  <c r="BE414" i="7" s="1"/>
  <c r="Q414" i="7"/>
  <c r="R414" i="7"/>
  <c r="T414" i="7"/>
  <c r="V414" i="7"/>
  <c r="X414" i="7"/>
  <c r="BF414" i="7"/>
  <c r="BG414" i="7"/>
  <c r="BH414" i="7"/>
  <c r="BI414" i="7"/>
  <c r="P415" i="7"/>
  <c r="K415" i="7" s="1"/>
  <c r="BE415" i="7" s="1"/>
  <c r="Q415" i="7"/>
  <c r="R415" i="7"/>
  <c r="T415" i="7"/>
  <c r="V415" i="7"/>
  <c r="X415" i="7"/>
  <c r="BF415" i="7"/>
  <c r="BG415" i="7"/>
  <c r="BH415" i="7"/>
  <c r="BI415" i="7"/>
  <c r="P416" i="7"/>
  <c r="K416" i="7" s="1"/>
  <c r="BE416" i="7" s="1"/>
  <c r="Q416" i="7"/>
  <c r="R416" i="7"/>
  <c r="T416" i="7"/>
  <c r="V416" i="7"/>
  <c r="X416" i="7"/>
  <c r="BF416" i="7"/>
  <c r="BG416" i="7"/>
  <c r="BH416" i="7"/>
  <c r="BI416" i="7"/>
  <c r="P417" i="7"/>
  <c r="K417" i="7" s="1"/>
  <c r="BE417" i="7" s="1"/>
  <c r="Q417" i="7"/>
  <c r="R417" i="7"/>
  <c r="T417" i="7"/>
  <c r="V417" i="7"/>
  <c r="X417" i="7"/>
  <c r="BF417" i="7"/>
  <c r="BG417" i="7"/>
  <c r="BH417" i="7"/>
  <c r="BI417" i="7"/>
  <c r="P418" i="7"/>
  <c r="K418" i="7" s="1"/>
  <c r="BE418" i="7" s="1"/>
  <c r="Q418" i="7"/>
  <c r="R418" i="7"/>
  <c r="T418" i="7"/>
  <c r="V418" i="7"/>
  <c r="X418" i="7"/>
  <c r="BF418" i="7"/>
  <c r="BG418" i="7"/>
  <c r="BH418" i="7"/>
  <c r="BI418" i="7"/>
  <c r="P420" i="7"/>
  <c r="K420" i="7" s="1"/>
  <c r="BE420" i="7" s="1"/>
  <c r="Q420" i="7"/>
  <c r="R420" i="7"/>
  <c r="T420" i="7"/>
  <c r="V420" i="7"/>
  <c r="V419" i="7" s="1"/>
  <c r="X420" i="7"/>
  <c r="BF420" i="7"/>
  <c r="BG420" i="7"/>
  <c r="BH420" i="7"/>
  <c r="BI420" i="7"/>
  <c r="P421" i="7"/>
  <c r="K421" i="7" s="1"/>
  <c r="BE421" i="7" s="1"/>
  <c r="Q421" i="7"/>
  <c r="R421" i="7"/>
  <c r="T421" i="7"/>
  <c r="V421" i="7"/>
  <c r="X421" i="7"/>
  <c r="BF421" i="7"/>
  <c r="BG421" i="7"/>
  <c r="BH421" i="7"/>
  <c r="BI421" i="7"/>
  <c r="BK421" i="7"/>
  <c r="P422" i="7"/>
  <c r="K422" i="7" s="1"/>
  <c r="BE422" i="7" s="1"/>
  <c r="Q422" i="7"/>
  <c r="R422" i="7"/>
  <c r="T422" i="7"/>
  <c r="V422" i="7"/>
  <c r="X422" i="7"/>
  <c r="BF422" i="7"/>
  <c r="BG422" i="7"/>
  <c r="BH422" i="7"/>
  <c r="BI422" i="7"/>
  <c r="BK422" i="7"/>
  <c r="P424" i="7"/>
  <c r="K424" i="7" s="1"/>
  <c r="Q424" i="7"/>
  <c r="Q423" i="7" s="1"/>
  <c r="I60" i="7" s="1"/>
  <c r="R424" i="7"/>
  <c r="R423" i="7" s="1"/>
  <c r="J60" i="7" s="1"/>
  <c r="T424" i="7"/>
  <c r="T423" i="7" s="1"/>
  <c r="V424" i="7"/>
  <c r="V423" i="7" s="1"/>
  <c r="X424" i="7"/>
  <c r="X423" i="7" s="1"/>
  <c r="BE424" i="7"/>
  <c r="BF424" i="7"/>
  <c r="BG424" i="7"/>
  <c r="BH424" i="7"/>
  <c r="BI424" i="7"/>
  <c r="BK424" i="7"/>
  <c r="BK423" i="7" s="1"/>
  <c r="K423" i="7" s="1"/>
  <c r="K60" i="7" s="1"/>
  <c r="P427" i="7"/>
  <c r="K427" i="7" s="1"/>
  <c r="BE427" i="7" s="1"/>
  <c r="Q427" i="7"/>
  <c r="R427" i="7"/>
  <c r="T427" i="7"/>
  <c r="V427" i="7"/>
  <c r="X427" i="7"/>
  <c r="BF427" i="7"/>
  <c r="BG427" i="7"/>
  <c r="BH427" i="7"/>
  <c r="BI427" i="7"/>
  <c r="P431" i="7"/>
  <c r="K431" i="7" s="1"/>
  <c r="Q431" i="7"/>
  <c r="R431" i="7"/>
  <c r="T431" i="7"/>
  <c r="T426" i="7" s="1"/>
  <c r="V431" i="7"/>
  <c r="X431" i="7"/>
  <c r="BE431" i="7"/>
  <c r="BF431" i="7"/>
  <c r="BG431" i="7"/>
  <c r="BH431" i="7"/>
  <c r="BI431" i="7"/>
  <c r="BK431" i="7"/>
  <c r="P435" i="7"/>
  <c r="K435" i="7" s="1"/>
  <c r="BE435" i="7" s="1"/>
  <c r="Q435" i="7"/>
  <c r="R435" i="7"/>
  <c r="T435" i="7"/>
  <c r="V435" i="7"/>
  <c r="X435" i="7"/>
  <c r="BF435" i="7"/>
  <c r="BG435" i="7"/>
  <c r="BH435" i="7"/>
  <c r="BI435" i="7"/>
  <c r="P440" i="7"/>
  <c r="Q440" i="7"/>
  <c r="R440" i="7"/>
  <c r="T440" i="7"/>
  <c r="V440" i="7"/>
  <c r="X440" i="7"/>
  <c r="BF440" i="7"/>
  <c r="BG440" i="7"/>
  <c r="BH440" i="7"/>
  <c r="BI440" i="7"/>
  <c r="P445" i="7"/>
  <c r="K445" i="7" s="1"/>
  <c r="BE445" i="7" s="1"/>
  <c r="Q445" i="7"/>
  <c r="R445" i="7"/>
  <c r="T445" i="7"/>
  <c r="V445" i="7"/>
  <c r="X445" i="7"/>
  <c r="BF445" i="7"/>
  <c r="BG445" i="7"/>
  <c r="BH445" i="7"/>
  <c r="BI445" i="7"/>
  <c r="P449" i="7"/>
  <c r="K449" i="7" s="1"/>
  <c r="Q449" i="7"/>
  <c r="R449" i="7"/>
  <c r="T449" i="7"/>
  <c r="V449" i="7"/>
  <c r="X449" i="7"/>
  <c r="BE449" i="7"/>
  <c r="BF449" i="7"/>
  <c r="BG449" i="7"/>
  <c r="BH449" i="7"/>
  <c r="BI449" i="7"/>
  <c r="BK449" i="7"/>
  <c r="P452" i="7"/>
  <c r="K452" i="7" s="1"/>
  <c r="BE452" i="7" s="1"/>
  <c r="Q452" i="7"/>
  <c r="R452" i="7"/>
  <c r="T452" i="7"/>
  <c r="V452" i="7"/>
  <c r="X452" i="7"/>
  <c r="BF452" i="7"/>
  <c r="BG452" i="7"/>
  <c r="BH452" i="7"/>
  <c r="BI452" i="7"/>
  <c r="P454" i="7"/>
  <c r="K454" i="7" s="1"/>
  <c r="BE454" i="7" s="1"/>
  <c r="Q454" i="7"/>
  <c r="R454" i="7"/>
  <c r="T454" i="7"/>
  <c r="V454" i="7"/>
  <c r="X454" i="7"/>
  <c r="BF454" i="7"/>
  <c r="BG454" i="7"/>
  <c r="BH454" i="7"/>
  <c r="BI454" i="7"/>
  <c r="P458" i="7"/>
  <c r="Q458" i="7"/>
  <c r="R458" i="7"/>
  <c r="T458" i="7"/>
  <c r="V458" i="7"/>
  <c r="X458" i="7"/>
  <c r="BF458" i="7"/>
  <c r="BG458" i="7"/>
  <c r="BH458" i="7"/>
  <c r="BI458" i="7"/>
  <c r="K462" i="7"/>
  <c r="P462" i="7"/>
  <c r="Q462" i="7"/>
  <c r="R462" i="7"/>
  <c r="T462" i="7"/>
  <c r="V462" i="7"/>
  <c r="X462" i="7"/>
  <c r="BE462" i="7"/>
  <c r="BF462" i="7"/>
  <c r="BG462" i="7"/>
  <c r="BH462" i="7"/>
  <c r="BI462" i="7"/>
  <c r="BK462" i="7"/>
  <c r="P463" i="7"/>
  <c r="K463" i="7" s="1"/>
  <c r="BE463" i="7" s="1"/>
  <c r="Q463" i="7"/>
  <c r="R463" i="7"/>
  <c r="T463" i="7"/>
  <c r="V463" i="7"/>
  <c r="X463" i="7"/>
  <c r="X453" i="7" s="1"/>
  <c r="BF463" i="7"/>
  <c r="BG463" i="7"/>
  <c r="BH463" i="7"/>
  <c r="BI463" i="7"/>
  <c r="BK463" i="7"/>
  <c r="P465" i="7"/>
  <c r="K465" i="7" s="1"/>
  <c r="BE465" i="7" s="1"/>
  <c r="Q465" i="7"/>
  <c r="R465" i="7"/>
  <c r="T465" i="7"/>
  <c r="V465" i="7"/>
  <c r="X465" i="7"/>
  <c r="BF465" i="7"/>
  <c r="BG465" i="7"/>
  <c r="BH465" i="7"/>
  <c r="BI465" i="7"/>
  <c r="P468" i="7"/>
  <c r="K468" i="7" s="1"/>
  <c r="BE468" i="7" s="1"/>
  <c r="Q468" i="7"/>
  <c r="R468" i="7"/>
  <c r="T468" i="7"/>
  <c r="V468" i="7"/>
  <c r="X468" i="7"/>
  <c r="BF468" i="7"/>
  <c r="BG468" i="7"/>
  <c r="BH468" i="7"/>
  <c r="BI468" i="7"/>
  <c r="K471" i="7"/>
  <c r="BE471" i="7" s="1"/>
  <c r="P471" i="7"/>
  <c r="Q471" i="7"/>
  <c r="R471" i="7"/>
  <c r="T471" i="7"/>
  <c r="V471" i="7"/>
  <c r="X471" i="7"/>
  <c r="BF471" i="7"/>
  <c r="BG471" i="7"/>
  <c r="BH471" i="7"/>
  <c r="BI471" i="7"/>
  <c r="BK471" i="7"/>
  <c r="K473" i="7"/>
  <c r="P473" i="7"/>
  <c r="Q473" i="7"/>
  <c r="Q472" i="7" s="1"/>
  <c r="I65" i="7" s="1"/>
  <c r="R473" i="7"/>
  <c r="R472" i="7" s="1"/>
  <c r="J65" i="7" s="1"/>
  <c r="T473" i="7"/>
  <c r="T472" i="7" s="1"/>
  <c r="V473" i="7"/>
  <c r="V472" i="7" s="1"/>
  <c r="X473" i="7"/>
  <c r="X472" i="7" s="1"/>
  <c r="BE473" i="7"/>
  <c r="BF473" i="7"/>
  <c r="BG473" i="7"/>
  <c r="BH473" i="7"/>
  <c r="BI473" i="7"/>
  <c r="BK473" i="7"/>
  <c r="BK472" i="7" s="1"/>
  <c r="K472" i="7" s="1"/>
  <c r="K65" i="7" s="1"/>
  <c r="P478" i="7"/>
  <c r="K478" i="7" s="1"/>
  <c r="BE478" i="7" s="1"/>
  <c r="Q478" i="7"/>
  <c r="R478" i="7"/>
  <c r="T478" i="7"/>
  <c r="V478" i="7"/>
  <c r="X478" i="7"/>
  <c r="BF478" i="7"/>
  <c r="BG478" i="7"/>
  <c r="BH478" i="7"/>
  <c r="BI478" i="7"/>
  <c r="BK478" i="7"/>
  <c r="P481" i="7"/>
  <c r="K481" i="7" s="1"/>
  <c r="BE481" i="7" s="1"/>
  <c r="Q481" i="7"/>
  <c r="R481" i="7"/>
  <c r="T481" i="7"/>
  <c r="V481" i="7"/>
  <c r="X481" i="7"/>
  <c r="BF481" i="7"/>
  <c r="BG481" i="7"/>
  <c r="BH481" i="7"/>
  <c r="BI481" i="7"/>
  <c r="P484" i="7"/>
  <c r="K484" i="7" s="1"/>
  <c r="BE484" i="7" s="1"/>
  <c r="Q484" i="7"/>
  <c r="R484" i="7"/>
  <c r="T484" i="7"/>
  <c r="V484" i="7"/>
  <c r="X484" i="7"/>
  <c r="BF484" i="7"/>
  <c r="BG484" i="7"/>
  <c r="BH484" i="7"/>
  <c r="BI484" i="7"/>
  <c r="P490" i="7"/>
  <c r="K490" i="7" s="1"/>
  <c r="BE490" i="7" s="1"/>
  <c r="Q490" i="7"/>
  <c r="R490" i="7"/>
  <c r="T490" i="7"/>
  <c r="V490" i="7"/>
  <c r="X490" i="7"/>
  <c r="BF490" i="7"/>
  <c r="BG490" i="7"/>
  <c r="BH490" i="7"/>
  <c r="BI490" i="7"/>
  <c r="K496" i="7"/>
  <c r="BE496" i="7" s="1"/>
  <c r="P496" i="7"/>
  <c r="Q496" i="7"/>
  <c r="R496" i="7"/>
  <c r="T496" i="7"/>
  <c r="V496" i="7"/>
  <c r="X496" i="7"/>
  <c r="BF496" i="7"/>
  <c r="BG496" i="7"/>
  <c r="BH496" i="7"/>
  <c r="BI496" i="7"/>
  <c r="BK496" i="7"/>
  <c r="P504" i="7"/>
  <c r="K504" i="7" s="1"/>
  <c r="BE504" i="7" s="1"/>
  <c r="Q504" i="7"/>
  <c r="R504" i="7"/>
  <c r="T504" i="7"/>
  <c r="V504" i="7"/>
  <c r="X504" i="7"/>
  <c r="BF504" i="7"/>
  <c r="BG504" i="7"/>
  <c r="BH504" i="7"/>
  <c r="BI504" i="7"/>
  <c r="P505" i="7"/>
  <c r="K505" i="7" s="1"/>
  <c r="BE505" i="7" s="1"/>
  <c r="Q505" i="7"/>
  <c r="R505" i="7"/>
  <c r="T505" i="7"/>
  <c r="V505" i="7"/>
  <c r="X505" i="7"/>
  <c r="BF505" i="7"/>
  <c r="BG505" i="7"/>
  <c r="BH505" i="7"/>
  <c r="BI505" i="7"/>
  <c r="K506" i="7"/>
  <c r="BE506" i="7" s="1"/>
  <c r="P506" i="7"/>
  <c r="Q506" i="7"/>
  <c r="R506" i="7"/>
  <c r="T506" i="7"/>
  <c r="V506" i="7"/>
  <c r="X506" i="7"/>
  <c r="BF506" i="7"/>
  <c r="BG506" i="7"/>
  <c r="BH506" i="7"/>
  <c r="BI506" i="7"/>
  <c r="BK506" i="7"/>
  <c r="K507" i="7"/>
  <c r="P507" i="7"/>
  <c r="Q507" i="7"/>
  <c r="R507" i="7"/>
  <c r="T507" i="7"/>
  <c r="V507" i="7"/>
  <c r="X507" i="7"/>
  <c r="BE507" i="7"/>
  <c r="BF507" i="7"/>
  <c r="BG507" i="7"/>
  <c r="BH507" i="7"/>
  <c r="BI507" i="7"/>
  <c r="BK507" i="7"/>
  <c r="P508" i="7"/>
  <c r="K508" i="7" s="1"/>
  <c r="BE508" i="7" s="1"/>
  <c r="Q508" i="7"/>
  <c r="R508" i="7"/>
  <c r="T508" i="7"/>
  <c r="V508" i="7"/>
  <c r="X508" i="7"/>
  <c r="BF508" i="7"/>
  <c r="BG508" i="7"/>
  <c r="BH508" i="7"/>
  <c r="BI508" i="7"/>
  <c r="P509" i="7"/>
  <c r="K509" i="7" s="1"/>
  <c r="BE509" i="7" s="1"/>
  <c r="Q509" i="7"/>
  <c r="R509" i="7"/>
  <c r="T509" i="7"/>
  <c r="V509" i="7"/>
  <c r="X509" i="7"/>
  <c r="BF509" i="7"/>
  <c r="BG509" i="7"/>
  <c r="BH509" i="7"/>
  <c r="BI509" i="7"/>
  <c r="P510" i="7"/>
  <c r="K510" i="7" s="1"/>
  <c r="BE510" i="7" s="1"/>
  <c r="Q510" i="7"/>
  <c r="R510" i="7"/>
  <c r="T510" i="7"/>
  <c r="V510" i="7"/>
  <c r="X510" i="7"/>
  <c r="BF510" i="7"/>
  <c r="BG510" i="7"/>
  <c r="BH510" i="7"/>
  <c r="BI510" i="7"/>
  <c r="BK510" i="7"/>
  <c r="P511" i="7"/>
  <c r="K511" i="7" s="1"/>
  <c r="BE511" i="7" s="1"/>
  <c r="Q511" i="7"/>
  <c r="R511" i="7"/>
  <c r="T511" i="7"/>
  <c r="V511" i="7"/>
  <c r="X511" i="7"/>
  <c r="BF511" i="7"/>
  <c r="BG511" i="7"/>
  <c r="BH511" i="7"/>
  <c r="BI511" i="7"/>
  <c r="P520" i="7"/>
  <c r="K520" i="7" s="1"/>
  <c r="BE520" i="7" s="1"/>
  <c r="Q520" i="7"/>
  <c r="R520" i="7"/>
  <c r="T520" i="7"/>
  <c r="V520" i="7"/>
  <c r="X520" i="7"/>
  <c r="BF520" i="7"/>
  <c r="BG520" i="7"/>
  <c r="BH520" i="7"/>
  <c r="BI520" i="7"/>
  <c r="P529" i="7"/>
  <c r="K529" i="7" s="1"/>
  <c r="BE529" i="7" s="1"/>
  <c r="Q529" i="7"/>
  <c r="R529" i="7"/>
  <c r="T529" i="7"/>
  <c r="V529" i="7"/>
  <c r="X529" i="7"/>
  <c r="BF529" i="7"/>
  <c r="BG529" i="7"/>
  <c r="BH529" i="7"/>
  <c r="BI529" i="7"/>
  <c r="P535" i="7"/>
  <c r="K535" i="7" s="1"/>
  <c r="BE535" i="7" s="1"/>
  <c r="Q535" i="7"/>
  <c r="R535" i="7"/>
  <c r="T535" i="7"/>
  <c r="V535" i="7"/>
  <c r="X535" i="7"/>
  <c r="BF535" i="7"/>
  <c r="BG535" i="7"/>
  <c r="BH535" i="7"/>
  <c r="BI535" i="7"/>
  <c r="P536" i="7"/>
  <c r="K536" i="7" s="1"/>
  <c r="BE536" i="7" s="1"/>
  <c r="Q536" i="7"/>
  <c r="R536" i="7"/>
  <c r="T536" i="7"/>
  <c r="V536" i="7"/>
  <c r="X536" i="7"/>
  <c r="BF536" i="7"/>
  <c r="BG536" i="7"/>
  <c r="BH536" i="7"/>
  <c r="BI536" i="7"/>
  <c r="P537" i="7"/>
  <c r="K537" i="7" s="1"/>
  <c r="BE537" i="7" s="1"/>
  <c r="Q537" i="7"/>
  <c r="R537" i="7"/>
  <c r="T537" i="7"/>
  <c r="V537" i="7"/>
  <c r="X537" i="7"/>
  <c r="BF537" i="7"/>
  <c r="BG537" i="7"/>
  <c r="BH537" i="7"/>
  <c r="BI537" i="7"/>
  <c r="P538" i="7"/>
  <c r="K538" i="7" s="1"/>
  <c r="BE538" i="7" s="1"/>
  <c r="Q538" i="7"/>
  <c r="R538" i="7"/>
  <c r="T538" i="7"/>
  <c r="V538" i="7"/>
  <c r="X538" i="7"/>
  <c r="BF538" i="7"/>
  <c r="BG538" i="7"/>
  <c r="BH538" i="7"/>
  <c r="BI538" i="7"/>
  <c r="P541" i="7"/>
  <c r="K541" i="7" s="1"/>
  <c r="BE541" i="7" s="1"/>
  <c r="Q541" i="7"/>
  <c r="R541" i="7"/>
  <c r="T541" i="7"/>
  <c r="V541" i="7"/>
  <c r="X541" i="7"/>
  <c r="BF541" i="7"/>
  <c r="BG541" i="7"/>
  <c r="BH541" i="7"/>
  <c r="BI541" i="7"/>
  <c r="P544" i="7"/>
  <c r="K544" i="7" s="1"/>
  <c r="BE544" i="7" s="1"/>
  <c r="Q544" i="7"/>
  <c r="R544" i="7"/>
  <c r="T544" i="7"/>
  <c r="V544" i="7"/>
  <c r="X544" i="7"/>
  <c r="BF544" i="7"/>
  <c r="BG544" i="7"/>
  <c r="BH544" i="7"/>
  <c r="BI544" i="7"/>
  <c r="P547" i="7"/>
  <c r="K547" i="7" s="1"/>
  <c r="BE547" i="7" s="1"/>
  <c r="Q547" i="7"/>
  <c r="R547" i="7"/>
  <c r="T547" i="7"/>
  <c r="V547" i="7"/>
  <c r="X547" i="7"/>
  <c r="BF547" i="7"/>
  <c r="BG547" i="7"/>
  <c r="BH547" i="7"/>
  <c r="BI547" i="7"/>
  <c r="P548" i="7"/>
  <c r="K548" i="7" s="1"/>
  <c r="BE548" i="7" s="1"/>
  <c r="Q548" i="7"/>
  <c r="R548" i="7"/>
  <c r="T548" i="7"/>
  <c r="V548" i="7"/>
  <c r="X548" i="7"/>
  <c r="BF548" i="7"/>
  <c r="BG548" i="7"/>
  <c r="BH548" i="7"/>
  <c r="BI548" i="7"/>
  <c r="P549" i="7"/>
  <c r="K549" i="7" s="1"/>
  <c r="BE549" i="7" s="1"/>
  <c r="Q549" i="7"/>
  <c r="R549" i="7"/>
  <c r="T549" i="7"/>
  <c r="V549" i="7"/>
  <c r="X549" i="7"/>
  <c r="BF549" i="7"/>
  <c r="BG549" i="7"/>
  <c r="BH549" i="7"/>
  <c r="BI549" i="7"/>
  <c r="P550" i="7"/>
  <c r="K550" i="7" s="1"/>
  <c r="BE550" i="7" s="1"/>
  <c r="Q550" i="7"/>
  <c r="R550" i="7"/>
  <c r="T550" i="7"/>
  <c r="V550" i="7"/>
  <c r="X550" i="7"/>
  <c r="BF550" i="7"/>
  <c r="BG550" i="7"/>
  <c r="BH550" i="7"/>
  <c r="BI550" i="7"/>
  <c r="K552" i="7"/>
  <c r="BE552" i="7" s="1"/>
  <c r="P552" i="7"/>
  <c r="Q552" i="7"/>
  <c r="R552" i="7"/>
  <c r="T552" i="7"/>
  <c r="V552" i="7"/>
  <c r="X552" i="7"/>
  <c r="BF552" i="7"/>
  <c r="BG552" i="7"/>
  <c r="BH552" i="7"/>
  <c r="BI552" i="7"/>
  <c r="BK552" i="7"/>
  <c r="P555" i="7"/>
  <c r="K555" i="7" s="1"/>
  <c r="BE555" i="7" s="1"/>
  <c r="Q555" i="7"/>
  <c r="R555" i="7"/>
  <c r="T555" i="7"/>
  <c r="V555" i="7"/>
  <c r="X555" i="7"/>
  <c r="BF555" i="7"/>
  <c r="BG555" i="7"/>
  <c r="BH555" i="7"/>
  <c r="BI555" i="7"/>
  <c r="P557" i="7"/>
  <c r="K557" i="7" s="1"/>
  <c r="BE557" i="7" s="1"/>
  <c r="Q557" i="7"/>
  <c r="R557" i="7"/>
  <c r="T557" i="7"/>
  <c r="V557" i="7"/>
  <c r="X557" i="7"/>
  <c r="BF557" i="7"/>
  <c r="BG557" i="7"/>
  <c r="BH557" i="7"/>
  <c r="BI557" i="7"/>
  <c r="P581" i="7"/>
  <c r="K581" i="7" s="1"/>
  <c r="BE581" i="7" s="1"/>
  <c r="Q581" i="7"/>
  <c r="R581" i="7"/>
  <c r="T581" i="7"/>
  <c r="V581" i="7"/>
  <c r="X581" i="7"/>
  <c r="BF581" i="7"/>
  <c r="BG581" i="7"/>
  <c r="BH581" i="7"/>
  <c r="BI581" i="7"/>
  <c r="BK581" i="7"/>
  <c r="P585" i="7"/>
  <c r="K585" i="7" s="1"/>
  <c r="BE585" i="7" s="1"/>
  <c r="Q585" i="7"/>
  <c r="R585" i="7"/>
  <c r="T585" i="7"/>
  <c r="V585" i="7"/>
  <c r="X585" i="7"/>
  <c r="BF585" i="7"/>
  <c r="BG585" i="7"/>
  <c r="BH585" i="7"/>
  <c r="BI585" i="7"/>
  <c r="P590" i="7"/>
  <c r="K590" i="7" s="1"/>
  <c r="BE590" i="7" s="1"/>
  <c r="Q590" i="7"/>
  <c r="R590" i="7"/>
  <c r="T590" i="7"/>
  <c r="V590" i="7"/>
  <c r="X590" i="7"/>
  <c r="BF590" i="7"/>
  <c r="BG590" i="7"/>
  <c r="BH590" i="7"/>
  <c r="BI590" i="7"/>
  <c r="P594" i="7"/>
  <c r="K594" i="7" s="1"/>
  <c r="BE594" i="7" s="1"/>
  <c r="Q594" i="7"/>
  <c r="R594" i="7"/>
  <c r="T594" i="7"/>
  <c r="V594" i="7"/>
  <c r="X594" i="7"/>
  <c r="BF594" i="7"/>
  <c r="BG594" i="7"/>
  <c r="BH594" i="7"/>
  <c r="BI594" i="7"/>
  <c r="P598" i="7"/>
  <c r="K598" i="7" s="1"/>
  <c r="BE598" i="7" s="1"/>
  <c r="Q598" i="7"/>
  <c r="R598" i="7"/>
  <c r="T598" i="7"/>
  <c r="V598" i="7"/>
  <c r="X598" i="7"/>
  <c r="BF598" i="7"/>
  <c r="BG598" i="7"/>
  <c r="BH598" i="7"/>
  <c r="BI598" i="7"/>
  <c r="BK598" i="7"/>
  <c r="P601" i="7"/>
  <c r="K601" i="7" s="1"/>
  <c r="BE601" i="7" s="1"/>
  <c r="Q601" i="7"/>
  <c r="R601" i="7"/>
  <c r="T601" i="7"/>
  <c r="V601" i="7"/>
  <c r="X601" i="7"/>
  <c r="BF601" i="7"/>
  <c r="BG601" i="7"/>
  <c r="BH601" i="7"/>
  <c r="BI601" i="7"/>
  <c r="P605" i="7"/>
  <c r="K605" i="7" s="1"/>
  <c r="BE605" i="7" s="1"/>
  <c r="Q605" i="7"/>
  <c r="R605" i="7"/>
  <c r="T605" i="7"/>
  <c r="V605" i="7"/>
  <c r="X605" i="7"/>
  <c r="BF605" i="7"/>
  <c r="BG605" i="7"/>
  <c r="BH605" i="7"/>
  <c r="BI605" i="7"/>
  <c r="P609" i="7"/>
  <c r="K609" i="7" s="1"/>
  <c r="BE609" i="7" s="1"/>
  <c r="Q609" i="7"/>
  <c r="R609" i="7"/>
  <c r="T609" i="7"/>
  <c r="V609" i="7"/>
  <c r="X609" i="7"/>
  <c r="BF609" i="7"/>
  <c r="BG609" i="7"/>
  <c r="BH609" i="7"/>
  <c r="BI609" i="7"/>
  <c r="P611" i="7"/>
  <c r="K611" i="7" s="1"/>
  <c r="BE611" i="7" s="1"/>
  <c r="Q611" i="7"/>
  <c r="R611" i="7"/>
  <c r="T611" i="7"/>
  <c r="V611" i="7"/>
  <c r="X611" i="7"/>
  <c r="BF611" i="7"/>
  <c r="BG611" i="7"/>
  <c r="BH611" i="7"/>
  <c r="BI611" i="7"/>
  <c r="P615" i="7"/>
  <c r="K615" i="7" s="1"/>
  <c r="BE615" i="7" s="1"/>
  <c r="Q615" i="7"/>
  <c r="R615" i="7"/>
  <c r="T615" i="7"/>
  <c r="V615" i="7"/>
  <c r="X615" i="7"/>
  <c r="BF615" i="7"/>
  <c r="BG615" i="7"/>
  <c r="BH615" i="7"/>
  <c r="BI615" i="7"/>
  <c r="P619" i="7"/>
  <c r="K619" i="7" s="1"/>
  <c r="BE619" i="7" s="1"/>
  <c r="Q619" i="7"/>
  <c r="R619" i="7"/>
  <c r="T619" i="7"/>
  <c r="V619" i="7"/>
  <c r="X619" i="7"/>
  <c r="BF619" i="7"/>
  <c r="BG619" i="7"/>
  <c r="BH619" i="7"/>
  <c r="BI619" i="7"/>
  <c r="K622" i="7"/>
  <c r="BE622" i="7" s="1"/>
  <c r="P622" i="7"/>
  <c r="Q622" i="7"/>
  <c r="R622" i="7"/>
  <c r="T622" i="7"/>
  <c r="V622" i="7"/>
  <c r="X622" i="7"/>
  <c r="BF622" i="7"/>
  <c r="BG622" i="7"/>
  <c r="BH622" i="7"/>
  <c r="BI622" i="7"/>
  <c r="BK622" i="7"/>
  <c r="P625" i="7"/>
  <c r="K625" i="7" s="1"/>
  <c r="BE625" i="7" s="1"/>
  <c r="Q625" i="7"/>
  <c r="R625" i="7"/>
  <c r="T625" i="7"/>
  <c r="V625" i="7"/>
  <c r="X625" i="7"/>
  <c r="BF625" i="7"/>
  <c r="BG625" i="7"/>
  <c r="BH625" i="7"/>
  <c r="BI625" i="7"/>
  <c r="P627" i="7"/>
  <c r="K627" i="7" s="1"/>
  <c r="BE627" i="7" s="1"/>
  <c r="Q627" i="7"/>
  <c r="R627" i="7"/>
  <c r="T627" i="7"/>
  <c r="V627" i="7"/>
  <c r="X627" i="7"/>
  <c r="BF627" i="7"/>
  <c r="BG627" i="7"/>
  <c r="BH627" i="7"/>
  <c r="BI627" i="7"/>
  <c r="K651" i="7"/>
  <c r="BE651" i="7" s="1"/>
  <c r="P651" i="7"/>
  <c r="Q651" i="7"/>
  <c r="R651" i="7"/>
  <c r="T651" i="7"/>
  <c r="V651" i="7"/>
  <c r="X651" i="7"/>
  <c r="BF651" i="7"/>
  <c r="BG651" i="7"/>
  <c r="BH651" i="7"/>
  <c r="BI651" i="7"/>
  <c r="BK651" i="7"/>
  <c r="P655" i="7"/>
  <c r="K655" i="7" s="1"/>
  <c r="BE655" i="7" s="1"/>
  <c r="Q655" i="7"/>
  <c r="R655" i="7"/>
  <c r="T655" i="7"/>
  <c r="V655" i="7"/>
  <c r="X655" i="7"/>
  <c r="BF655" i="7"/>
  <c r="BG655" i="7"/>
  <c r="BH655" i="7"/>
  <c r="BI655" i="7"/>
  <c r="P659" i="7"/>
  <c r="K659" i="7" s="1"/>
  <c r="BE659" i="7" s="1"/>
  <c r="Q659" i="7"/>
  <c r="R659" i="7"/>
  <c r="T659" i="7"/>
  <c r="V659" i="7"/>
  <c r="X659" i="7"/>
  <c r="BF659" i="7"/>
  <c r="BG659" i="7"/>
  <c r="BH659" i="7"/>
  <c r="BI659" i="7"/>
  <c r="P662" i="7"/>
  <c r="K662" i="7" s="1"/>
  <c r="BE662" i="7" s="1"/>
  <c r="Q662" i="7"/>
  <c r="R662" i="7"/>
  <c r="T662" i="7"/>
  <c r="V662" i="7"/>
  <c r="X662" i="7"/>
  <c r="BF662" i="7"/>
  <c r="BG662" i="7"/>
  <c r="BH662" i="7"/>
  <c r="BI662" i="7"/>
  <c r="K665" i="7"/>
  <c r="BE665" i="7" s="1"/>
  <c r="P665" i="7"/>
  <c r="Q665" i="7"/>
  <c r="R665" i="7"/>
  <c r="T665" i="7"/>
  <c r="V665" i="7"/>
  <c r="X665" i="7"/>
  <c r="BF665" i="7"/>
  <c r="BG665" i="7"/>
  <c r="BH665" i="7"/>
  <c r="BI665" i="7"/>
  <c r="BK665" i="7"/>
  <c r="K667" i="7"/>
  <c r="BE667" i="7" s="1"/>
  <c r="P667" i="7"/>
  <c r="Q667" i="7"/>
  <c r="R667" i="7"/>
  <c r="R666" i="7" s="1"/>
  <c r="J71" i="7" s="1"/>
  <c r="T667" i="7"/>
  <c r="V667" i="7"/>
  <c r="X667" i="7"/>
  <c r="BF667" i="7"/>
  <c r="BG667" i="7"/>
  <c r="BH667" i="7"/>
  <c r="BI667" i="7"/>
  <c r="BK667" i="7"/>
  <c r="P703" i="7"/>
  <c r="K703" i="7" s="1"/>
  <c r="BE703" i="7" s="1"/>
  <c r="Q703" i="7"/>
  <c r="R703" i="7"/>
  <c r="T703" i="7"/>
  <c r="V703" i="7"/>
  <c r="X703" i="7"/>
  <c r="BF703" i="7"/>
  <c r="BG703" i="7"/>
  <c r="BH703" i="7"/>
  <c r="BI703" i="7"/>
  <c r="P727" i="7"/>
  <c r="K727" i="7" s="1"/>
  <c r="BE727" i="7" s="1"/>
  <c r="Q727" i="7"/>
  <c r="R727" i="7"/>
  <c r="T727" i="7"/>
  <c r="V727" i="7"/>
  <c r="X727" i="7"/>
  <c r="BF727" i="7"/>
  <c r="BG727" i="7"/>
  <c r="BH727" i="7"/>
  <c r="BI727" i="7"/>
  <c r="P780" i="7"/>
  <c r="K780" i="7" s="1"/>
  <c r="BE780" i="7" s="1"/>
  <c r="Q780" i="7"/>
  <c r="Q779" i="7" s="1"/>
  <c r="R780" i="7"/>
  <c r="R779" i="7" s="1"/>
  <c r="T780" i="7"/>
  <c r="T779" i="7" s="1"/>
  <c r="V780" i="7"/>
  <c r="V779" i="7" s="1"/>
  <c r="X780" i="7"/>
  <c r="X779" i="7" s="1"/>
  <c r="X778" i="7" s="1"/>
  <c r="BF780" i="7"/>
  <c r="BG780" i="7"/>
  <c r="BH780" i="7"/>
  <c r="BI780" i="7"/>
  <c r="P782" i="7"/>
  <c r="K782" i="7" s="1"/>
  <c r="BE782" i="7" s="1"/>
  <c r="Q782" i="7"/>
  <c r="Q781" i="7" s="1"/>
  <c r="I74" i="7" s="1"/>
  <c r="R782" i="7"/>
  <c r="R781" i="7" s="1"/>
  <c r="J74" i="7" s="1"/>
  <c r="T782" i="7"/>
  <c r="T781" i="7" s="1"/>
  <c r="V782" i="7"/>
  <c r="V781" i="7" s="1"/>
  <c r="X782" i="7"/>
  <c r="X781" i="7" s="1"/>
  <c r="BF782" i="7"/>
  <c r="BG782" i="7"/>
  <c r="BH782" i="7"/>
  <c r="BI782" i="7"/>
  <c r="BK727" i="7" l="1"/>
  <c r="V666" i="7"/>
  <c r="BK659" i="7"/>
  <c r="T626" i="7"/>
  <c r="BK615" i="7"/>
  <c r="X610" i="7"/>
  <c r="Q610" i="7"/>
  <c r="I69" i="7" s="1"/>
  <c r="BK605" i="7"/>
  <c r="BK590" i="7"/>
  <c r="T556" i="7"/>
  <c r="X551" i="7"/>
  <c r="Q551" i="7"/>
  <c r="I67" i="7" s="1"/>
  <c r="BK549" i="7"/>
  <c r="BK541" i="7"/>
  <c r="BK535" i="7"/>
  <c r="T477" i="7"/>
  <c r="R464" i="7"/>
  <c r="J64" i="7" s="1"/>
  <c r="BK465" i="7"/>
  <c r="Q453" i="7"/>
  <c r="I63" i="7" s="1"/>
  <c r="BK445" i="7"/>
  <c r="BK427" i="7"/>
  <c r="R426" i="7"/>
  <c r="J62" i="7" s="1"/>
  <c r="R419" i="7"/>
  <c r="J59" i="7" s="1"/>
  <c r="BK415" i="7"/>
  <c r="BK412" i="7"/>
  <c r="BK348" i="7"/>
  <c r="T347" i="7"/>
  <c r="X127" i="7"/>
  <c r="Q127" i="7"/>
  <c r="I57" i="7" s="1"/>
  <c r="R94" i="7"/>
  <c r="T666" i="7"/>
  <c r="R626" i="7"/>
  <c r="J70" i="7" s="1"/>
  <c r="V610" i="7"/>
  <c r="R556" i="7"/>
  <c r="J68" i="7" s="1"/>
  <c r="V551" i="7"/>
  <c r="R477" i="7"/>
  <c r="J66" i="7" s="1"/>
  <c r="X464" i="7"/>
  <c r="Q464" i="7"/>
  <c r="I64" i="7" s="1"/>
  <c r="V453" i="7"/>
  <c r="X419" i="7"/>
  <c r="Q419" i="7"/>
  <c r="I59" i="7" s="1"/>
  <c r="R347" i="7"/>
  <c r="J58" i="7" s="1"/>
  <c r="K297" i="7"/>
  <c r="BE297" i="7" s="1"/>
  <c r="V127" i="7"/>
  <c r="X94" i="7"/>
  <c r="Q94" i="7"/>
  <c r="X626" i="7"/>
  <c r="Q626" i="7"/>
  <c r="I70" i="7" s="1"/>
  <c r="T610" i="7"/>
  <c r="X556" i="7"/>
  <c r="Q556" i="7"/>
  <c r="I68" i="7" s="1"/>
  <c r="T551" i="7"/>
  <c r="X477" i="7"/>
  <c r="Q477" i="7"/>
  <c r="I66" i="7" s="1"/>
  <c r="V426" i="7"/>
  <c r="X347" i="7"/>
  <c r="Q347" i="7"/>
  <c r="I58" i="7" s="1"/>
  <c r="BK332" i="7"/>
  <c r="K328" i="7"/>
  <c r="BE328" i="7" s="1"/>
  <c r="T127" i="7"/>
  <c r="V94" i="7"/>
  <c r="X666" i="7"/>
  <c r="Q666" i="7"/>
  <c r="I71" i="7" s="1"/>
  <c r="V626" i="7"/>
  <c r="R610" i="7"/>
  <c r="J69" i="7" s="1"/>
  <c r="V556" i="7"/>
  <c r="R551" i="7"/>
  <c r="J67" i="7" s="1"/>
  <c r="BK550" i="7"/>
  <c r="BK544" i="7"/>
  <c r="BK536" i="7"/>
  <c r="BK511" i="7"/>
  <c r="BK490" i="7"/>
  <c r="V477" i="7"/>
  <c r="BK468" i="7"/>
  <c r="T464" i="7"/>
  <c r="BK416" i="7"/>
  <c r="V347" i="7"/>
  <c r="R127" i="7"/>
  <c r="J57" i="7" s="1"/>
  <c r="T94" i="7"/>
  <c r="I73" i="7"/>
  <c r="Q778" i="7"/>
  <c r="I72" i="7" s="1"/>
  <c r="J73" i="7"/>
  <c r="R778" i="7"/>
  <c r="J72" i="7" s="1"/>
  <c r="V778" i="7"/>
  <c r="T778" i="7"/>
  <c r="BK662" i="7"/>
  <c r="BK627" i="7"/>
  <c r="BK625" i="7"/>
  <c r="BK611" i="7"/>
  <c r="BK609" i="7"/>
  <c r="BK594" i="7"/>
  <c r="BK557" i="7"/>
  <c r="BK555" i="7"/>
  <c r="BK551" i="7" s="1"/>
  <c r="K551" i="7" s="1"/>
  <c r="K67" i="7" s="1"/>
  <c r="BK547" i="7"/>
  <c r="BK537" i="7"/>
  <c r="BK520" i="7"/>
  <c r="BK508" i="7"/>
  <c r="BK504" i="7"/>
  <c r="BK481" i="7"/>
  <c r="K458" i="7"/>
  <c r="BE458" i="7" s="1"/>
  <c r="BK458" i="7"/>
  <c r="R453" i="7"/>
  <c r="J63" i="7" s="1"/>
  <c r="K440" i="7"/>
  <c r="BE440" i="7" s="1"/>
  <c r="BK440" i="7"/>
  <c r="X426" i="7"/>
  <c r="X425" i="7" s="1"/>
  <c r="Q426" i="7"/>
  <c r="F33" i="7"/>
  <c r="F34" i="7"/>
  <c r="X93" i="7"/>
  <c r="X92" i="7" s="1"/>
  <c r="Q93" i="7"/>
  <c r="I56" i="7"/>
  <c r="R425" i="7"/>
  <c r="J61" i="7" s="1"/>
  <c r="V93" i="7"/>
  <c r="F30" i="7"/>
  <c r="K30" i="7"/>
  <c r="BK782" i="7"/>
  <c r="BK781" i="7" s="1"/>
  <c r="K781" i="7" s="1"/>
  <c r="K74" i="7" s="1"/>
  <c r="BK780" i="7"/>
  <c r="BK779" i="7" s="1"/>
  <c r="BK703" i="7"/>
  <c r="BK666" i="7" s="1"/>
  <c r="K666" i="7" s="1"/>
  <c r="K71" i="7" s="1"/>
  <c r="BK655" i="7"/>
  <c r="BK619" i="7"/>
  <c r="BK601" i="7"/>
  <c r="BK585" i="7"/>
  <c r="V464" i="7"/>
  <c r="V425" i="7" s="1"/>
  <c r="T419" i="7"/>
  <c r="T93" i="7" s="1"/>
  <c r="F32" i="7"/>
  <c r="BK548" i="7"/>
  <c r="BK538" i="7"/>
  <c r="BK529" i="7"/>
  <c r="BK509" i="7"/>
  <c r="BK505" i="7"/>
  <c r="BK484" i="7"/>
  <c r="T453" i="7"/>
  <c r="T425" i="7"/>
  <c r="F31" i="7"/>
  <c r="R93" i="7"/>
  <c r="J56" i="7"/>
  <c r="BK420" i="7"/>
  <c r="BK419" i="7" s="1"/>
  <c r="K419" i="7" s="1"/>
  <c r="K59" i="7" s="1"/>
  <c r="BK418" i="7"/>
  <c r="BK414" i="7"/>
  <c r="BK410" i="7"/>
  <c r="BK392" i="7"/>
  <c r="BK375" i="7"/>
  <c r="BK353" i="7"/>
  <c r="BK338" i="7"/>
  <c r="BK325" i="7"/>
  <c r="BK275" i="7"/>
  <c r="BK139" i="7"/>
  <c r="BK128" i="7"/>
  <c r="BK122" i="7"/>
  <c r="BK95" i="7"/>
  <c r="BK454" i="7"/>
  <c r="BK453" i="7" s="1"/>
  <c r="K453" i="7" s="1"/>
  <c r="K63" i="7" s="1"/>
  <c r="BK452" i="7"/>
  <c r="BK435" i="7"/>
  <c r="BK426" i="7" s="1"/>
  <c r="BK417" i="7"/>
  <c r="BK413" i="7"/>
  <c r="BK407" i="7"/>
  <c r="BK388" i="7"/>
  <c r="BK371" i="7"/>
  <c r="BK349" i="7"/>
  <c r="BK335" i="7"/>
  <c r="BK322" i="7"/>
  <c r="BK256" i="7"/>
  <c r="BK135" i="7"/>
  <c r="BK118" i="7"/>
  <c r="K31" i="7"/>
  <c r="BK464" i="7" l="1"/>
  <c r="K464" i="7" s="1"/>
  <c r="K64" i="7" s="1"/>
  <c r="K426" i="7"/>
  <c r="K62" i="7" s="1"/>
  <c r="BK127" i="7"/>
  <c r="K127" i="7" s="1"/>
  <c r="K57" i="7" s="1"/>
  <c r="BK94" i="7"/>
  <c r="BK610" i="7"/>
  <c r="K610" i="7" s="1"/>
  <c r="K69" i="7" s="1"/>
  <c r="BK556" i="7"/>
  <c r="K556" i="7" s="1"/>
  <c r="K68" i="7" s="1"/>
  <c r="T92" i="7"/>
  <c r="BK477" i="7"/>
  <c r="K477" i="7" s="1"/>
  <c r="K66" i="7" s="1"/>
  <c r="BK626" i="7"/>
  <c r="K626" i="7" s="1"/>
  <c r="K70" i="7" s="1"/>
  <c r="BK347" i="7"/>
  <c r="K347" i="7" s="1"/>
  <c r="K58" i="7" s="1"/>
  <c r="J55" i="7"/>
  <c r="R92" i="7"/>
  <c r="J54" i="7" s="1"/>
  <c r="K26" i="7" s="1"/>
  <c r="BK778" i="7"/>
  <c r="K778" i="7" s="1"/>
  <c r="K72" i="7" s="1"/>
  <c r="K779" i="7"/>
  <c r="K73" i="7" s="1"/>
  <c r="V92" i="7"/>
  <c r="I55" i="7"/>
  <c r="I62" i="7"/>
  <c r="Q425" i="7"/>
  <c r="I61" i="7" s="1"/>
  <c r="BK425" i="7" l="1"/>
  <c r="K425" i="7" s="1"/>
  <c r="K61" i="7" s="1"/>
  <c r="Q92" i="7"/>
  <c r="I54" i="7" s="1"/>
  <c r="K25" i="7" s="1"/>
  <c r="BK93" i="7"/>
  <c r="K94" i="7"/>
  <c r="K56" i="7" s="1"/>
  <c r="K93" i="7" l="1"/>
  <c r="K55" i="7" s="1"/>
  <c r="BK92" i="7"/>
  <c r="K92" i="7" s="1"/>
  <c r="K27" i="7" l="1"/>
  <c r="K36" i="7" s="1"/>
  <c r="K54" i="7"/>
  <c r="AN90" i="1" l="1"/>
  <c r="AN89" i="1"/>
  <c r="AG90" i="1"/>
  <c r="AG89" i="1"/>
  <c r="M122" i="6"/>
  <c r="K122" i="6"/>
  <c r="I122" i="6"/>
  <c r="M121" i="6"/>
  <c r="K121" i="6"/>
  <c r="I121" i="6"/>
  <c r="M120" i="6"/>
  <c r="K120" i="6"/>
  <c r="I120" i="6"/>
  <c r="M119" i="6"/>
  <c r="K119" i="6"/>
  <c r="I119" i="6"/>
  <c r="M118" i="6"/>
  <c r="K118" i="6"/>
  <c r="I118" i="6"/>
  <c r="M117" i="6"/>
  <c r="K117" i="6"/>
  <c r="I117" i="6"/>
  <c r="M116" i="6"/>
  <c r="K116" i="6"/>
  <c r="K115" i="6" s="1"/>
  <c r="I116" i="6"/>
  <c r="M115" i="6"/>
  <c r="I115" i="6"/>
  <c r="M114" i="6"/>
  <c r="K114" i="6"/>
  <c r="I114" i="6"/>
  <c r="M113" i="6"/>
  <c r="M112" i="6" s="1"/>
  <c r="K113" i="6"/>
  <c r="I113" i="6"/>
  <c r="I112" i="6" s="1"/>
  <c r="K112" i="6"/>
  <c r="M111" i="6"/>
  <c r="M110" i="6" s="1"/>
  <c r="K111" i="6"/>
  <c r="I111" i="6"/>
  <c r="I110" i="6" s="1"/>
  <c r="K110" i="6"/>
  <c r="M109" i="6"/>
  <c r="K109" i="6"/>
  <c r="I109" i="6"/>
  <c r="M108" i="6"/>
  <c r="K108" i="6"/>
  <c r="K107" i="6" s="1"/>
  <c r="K106" i="6" s="1"/>
  <c r="I108" i="6"/>
  <c r="M107" i="6"/>
  <c r="M105" i="6"/>
  <c r="K105" i="6"/>
  <c r="I105" i="6"/>
  <c r="M104" i="6"/>
  <c r="K104" i="6"/>
  <c r="I104" i="6"/>
  <c r="M103" i="6"/>
  <c r="K103" i="6"/>
  <c r="I103" i="6"/>
  <c r="M102" i="6"/>
  <c r="K102" i="6"/>
  <c r="I102" i="6"/>
  <c r="M101" i="6"/>
  <c r="K101" i="6"/>
  <c r="I101" i="6"/>
  <c r="M100" i="6"/>
  <c r="K100" i="6"/>
  <c r="I100" i="6"/>
  <c r="M99" i="6"/>
  <c r="K99" i="6"/>
  <c r="I99" i="6"/>
  <c r="M98" i="6"/>
  <c r="K98" i="6"/>
  <c r="I98" i="6"/>
  <c r="M97" i="6"/>
  <c r="K97" i="6"/>
  <c r="I97" i="6"/>
  <c r="M96" i="6"/>
  <c r="K96" i="6"/>
  <c r="K95" i="6" s="1"/>
  <c r="I96" i="6"/>
  <c r="M95" i="6"/>
  <c r="M94" i="6"/>
  <c r="K94" i="6"/>
  <c r="I94" i="6"/>
  <c r="M93" i="6"/>
  <c r="K93" i="6"/>
  <c r="I93" i="6"/>
  <c r="M92" i="6"/>
  <c r="K92" i="6"/>
  <c r="I92" i="6"/>
  <c r="M91" i="6"/>
  <c r="K91" i="6"/>
  <c r="I91" i="6"/>
  <c r="M90" i="6"/>
  <c r="K90" i="6"/>
  <c r="I90" i="6"/>
  <c r="M89" i="6"/>
  <c r="K89" i="6"/>
  <c r="I89" i="6"/>
  <c r="M88" i="6"/>
  <c r="K88" i="6"/>
  <c r="I88" i="6"/>
  <c r="M87" i="6"/>
  <c r="K87" i="6"/>
  <c r="I87" i="6"/>
  <c r="M86" i="6"/>
  <c r="K86" i="6"/>
  <c r="K85" i="6" s="1"/>
  <c r="I86" i="6"/>
  <c r="M85" i="6"/>
  <c r="M84" i="6"/>
  <c r="K84" i="6"/>
  <c r="I84" i="6"/>
  <c r="M83" i="6"/>
  <c r="M82" i="6" s="1"/>
  <c r="M81" i="6" s="1"/>
  <c r="K83" i="6"/>
  <c r="I83" i="6"/>
  <c r="I82" i="6" s="1"/>
  <c r="K82" i="6"/>
  <c r="K81" i="6" s="1"/>
  <c r="M80" i="6"/>
  <c r="K80" i="6"/>
  <c r="I80" i="6"/>
  <c r="M79" i="6"/>
  <c r="K79" i="6"/>
  <c r="I79" i="6"/>
  <c r="M78" i="6"/>
  <c r="K78" i="6"/>
  <c r="I78" i="6"/>
  <c r="M77" i="6"/>
  <c r="K77" i="6"/>
  <c r="I77" i="6"/>
  <c r="M76" i="6"/>
  <c r="K76" i="6"/>
  <c r="I76" i="6"/>
  <c r="M75" i="6"/>
  <c r="K75" i="6"/>
  <c r="I75" i="6"/>
  <c r="M74" i="6"/>
  <c r="K74" i="6"/>
  <c r="I74" i="6"/>
  <c r="M73" i="6"/>
  <c r="K73" i="6"/>
  <c r="I73" i="6"/>
  <c r="M72" i="6"/>
  <c r="K72" i="6"/>
  <c r="I72" i="6"/>
  <c r="M71" i="6"/>
  <c r="K71" i="6"/>
  <c r="I71" i="6"/>
  <c r="M70" i="6"/>
  <c r="K70" i="6"/>
  <c r="I70" i="6"/>
  <c r="M69" i="6"/>
  <c r="K69" i="6"/>
  <c r="I69" i="6"/>
  <c r="M68" i="6"/>
  <c r="K68" i="6"/>
  <c r="I68" i="6"/>
  <c r="M67" i="6"/>
  <c r="K67" i="6"/>
  <c r="I67" i="6"/>
  <c r="M66" i="6"/>
  <c r="K66" i="6"/>
  <c r="I66" i="6"/>
  <c r="M65" i="6"/>
  <c r="K65" i="6"/>
  <c r="I65" i="6"/>
  <c r="M64" i="6"/>
  <c r="K64" i="6"/>
  <c r="I64" i="6"/>
  <c r="M63" i="6"/>
  <c r="K63" i="6"/>
  <c r="I63" i="6"/>
  <c r="M62" i="6"/>
  <c r="K62" i="6"/>
  <c r="I62" i="6"/>
  <c r="M61" i="6"/>
  <c r="K61" i="6"/>
  <c r="I61" i="6"/>
  <c r="M60" i="6"/>
  <c r="K60" i="6"/>
  <c r="I60" i="6"/>
  <c r="M59" i="6"/>
  <c r="K59" i="6"/>
  <c r="I59" i="6"/>
  <c r="M58" i="6"/>
  <c r="K58" i="6"/>
  <c r="I58" i="6"/>
  <c r="M57" i="6"/>
  <c r="K57" i="6"/>
  <c r="I57" i="6"/>
  <c r="M56" i="6"/>
  <c r="K56" i="6"/>
  <c r="I56" i="6"/>
  <c r="M55" i="6"/>
  <c r="K55" i="6"/>
  <c r="I55" i="6"/>
  <c r="M54" i="6"/>
  <c r="K54" i="6"/>
  <c r="I54" i="6"/>
  <c r="M53" i="6"/>
  <c r="K53" i="6"/>
  <c r="I53" i="6"/>
  <c r="M52" i="6"/>
  <c r="K52" i="6"/>
  <c r="I52" i="6"/>
  <c r="M51" i="6"/>
  <c r="K51" i="6"/>
  <c r="I51" i="6"/>
  <c r="M50" i="6"/>
  <c r="K50" i="6"/>
  <c r="I50" i="6"/>
  <c r="M49" i="6"/>
  <c r="K49" i="6"/>
  <c r="I49" i="6"/>
  <c r="M48" i="6"/>
  <c r="K48" i="6"/>
  <c r="I48" i="6"/>
  <c r="M47" i="6"/>
  <c r="K47" i="6"/>
  <c r="I47" i="6"/>
  <c r="M46" i="6"/>
  <c r="K46" i="6"/>
  <c r="I46" i="6"/>
  <c r="M45" i="6"/>
  <c r="K45" i="6"/>
  <c r="I45" i="6"/>
  <c r="M44" i="6"/>
  <c r="K44" i="6"/>
  <c r="I44" i="6"/>
  <c r="M43" i="6"/>
  <c r="K43" i="6"/>
  <c r="I43" i="6"/>
  <c r="M42" i="6"/>
  <c r="K42" i="6"/>
  <c r="I42" i="6"/>
  <c r="M41" i="6"/>
  <c r="K41" i="6"/>
  <c r="I41" i="6"/>
  <c r="M40" i="6"/>
  <c r="K40" i="6"/>
  <c r="I40" i="6"/>
  <c r="M39" i="6"/>
  <c r="K39" i="6"/>
  <c r="I39" i="6"/>
  <c r="M38" i="6"/>
  <c r="K38" i="6"/>
  <c r="I38" i="6"/>
  <c r="M37" i="6"/>
  <c r="K37" i="6"/>
  <c r="I37" i="6"/>
  <c r="M36" i="6"/>
  <c r="K36" i="6"/>
  <c r="I36" i="6"/>
  <c r="M35" i="6"/>
  <c r="K35" i="6"/>
  <c r="I35" i="6"/>
  <c r="M34" i="6"/>
  <c r="K34" i="6"/>
  <c r="I34" i="6"/>
  <c r="M33" i="6"/>
  <c r="K33" i="6"/>
  <c r="I33" i="6"/>
  <c r="M32" i="6"/>
  <c r="K32" i="6"/>
  <c r="I32" i="6"/>
  <c r="M31" i="6"/>
  <c r="K31" i="6"/>
  <c r="I31" i="6"/>
  <c r="M30" i="6"/>
  <c r="K30" i="6"/>
  <c r="I30" i="6"/>
  <c r="M29" i="6"/>
  <c r="K29" i="6"/>
  <c r="I29" i="6"/>
  <c r="M28" i="6"/>
  <c r="K28" i="6"/>
  <c r="I28" i="6"/>
  <c r="M27" i="6"/>
  <c r="K27" i="6"/>
  <c r="I27" i="6"/>
  <c r="M26" i="6"/>
  <c r="K26" i="6"/>
  <c r="I26" i="6"/>
  <c r="M25" i="6"/>
  <c r="K25" i="6"/>
  <c r="I25" i="6"/>
  <c r="M24" i="6"/>
  <c r="K24" i="6"/>
  <c r="K22" i="6" s="1"/>
  <c r="I24" i="6"/>
  <c r="M23" i="6"/>
  <c r="M22" i="6" s="1"/>
  <c r="K23" i="6"/>
  <c r="I23" i="6"/>
  <c r="M20" i="6"/>
  <c r="K20" i="6"/>
  <c r="I20" i="6"/>
  <c r="M19" i="6"/>
  <c r="K19" i="6"/>
  <c r="I19" i="6"/>
  <c r="M18" i="6"/>
  <c r="K18" i="6"/>
  <c r="K17" i="6" s="1"/>
  <c r="I18" i="6"/>
  <c r="M17" i="6"/>
  <c r="M16" i="6"/>
  <c r="K16" i="6"/>
  <c r="K15" i="6" s="1"/>
  <c r="K14" i="6" s="1"/>
  <c r="I16" i="6"/>
  <c r="I15" i="6" s="1"/>
  <c r="M15" i="6"/>
  <c r="M14" i="6" s="1"/>
  <c r="C8" i="6"/>
  <c r="C7" i="6"/>
  <c r="C5" i="6"/>
  <c r="C4" i="6"/>
  <c r="C3" i="6"/>
  <c r="C2" i="6"/>
  <c r="M85" i="5"/>
  <c r="K85" i="5"/>
  <c r="I85" i="5"/>
  <c r="M84" i="5"/>
  <c r="K84" i="5"/>
  <c r="I84" i="5"/>
  <c r="M83" i="5"/>
  <c r="K83" i="5"/>
  <c r="I83" i="5"/>
  <c r="M82" i="5"/>
  <c r="K82" i="5"/>
  <c r="I82" i="5"/>
  <c r="M81" i="5"/>
  <c r="K81" i="5"/>
  <c r="I81" i="5"/>
  <c r="M80" i="5"/>
  <c r="M79" i="5" s="1"/>
  <c r="K80" i="5"/>
  <c r="I80" i="5"/>
  <c r="I79" i="5" s="1"/>
  <c r="K79" i="5"/>
  <c r="M78" i="5"/>
  <c r="M77" i="5" s="1"/>
  <c r="K78" i="5"/>
  <c r="I78" i="5"/>
  <c r="I77" i="5" s="1"/>
  <c r="K77" i="5"/>
  <c r="M76" i="5"/>
  <c r="M75" i="5" s="1"/>
  <c r="K76" i="5"/>
  <c r="I76" i="5"/>
  <c r="I75" i="5" s="1"/>
  <c r="K75" i="5"/>
  <c r="M74" i="5"/>
  <c r="M73" i="5" s="1"/>
  <c r="M72" i="5" s="1"/>
  <c r="K74" i="5"/>
  <c r="I74" i="5"/>
  <c r="I73" i="5" s="1"/>
  <c r="I72" i="5" s="1"/>
  <c r="K73" i="5"/>
  <c r="K72" i="5" s="1"/>
  <c r="M71" i="5"/>
  <c r="K71" i="5"/>
  <c r="I71" i="5"/>
  <c r="M70" i="5"/>
  <c r="K70" i="5"/>
  <c r="I70" i="5"/>
  <c r="M69" i="5"/>
  <c r="K69" i="5"/>
  <c r="I69" i="5"/>
  <c r="M68" i="5"/>
  <c r="K68" i="5"/>
  <c r="I68" i="5"/>
  <c r="M67" i="5"/>
  <c r="K67" i="5"/>
  <c r="I67" i="5"/>
  <c r="M66" i="5"/>
  <c r="K66" i="5"/>
  <c r="I66" i="5"/>
  <c r="M65" i="5"/>
  <c r="K65" i="5"/>
  <c r="I65" i="5"/>
  <c r="M64" i="5"/>
  <c r="K64" i="5"/>
  <c r="I64" i="5"/>
  <c r="M63" i="5"/>
  <c r="K63" i="5"/>
  <c r="K62" i="5" s="1"/>
  <c r="I63" i="5"/>
  <c r="M62" i="5"/>
  <c r="M61" i="5"/>
  <c r="K61" i="5"/>
  <c r="I61" i="5"/>
  <c r="M60" i="5"/>
  <c r="K60" i="5"/>
  <c r="I60" i="5"/>
  <c r="M59" i="5"/>
  <c r="K59" i="5"/>
  <c r="I59" i="5"/>
  <c r="M58" i="5"/>
  <c r="K58" i="5"/>
  <c r="I58" i="5"/>
  <c r="M57" i="5"/>
  <c r="K57" i="5"/>
  <c r="I57" i="5"/>
  <c r="M56" i="5"/>
  <c r="K56" i="5"/>
  <c r="I56" i="5"/>
  <c r="M55" i="5"/>
  <c r="K55" i="5"/>
  <c r="I55" i="5"/>
  <c r="M54" i="5"/>
  <c r="K54" i="5"/>
  <c r="I54" i="5"/>
  <c r="M53" i="5"/>
  <c r="K53" i="5"/>
  <c r="I53" i="5"/>
  <c r="M52" i="5"/>
  <c r="K52" i="5"/>
  <c r="I52" i="5"/>
  <c r="M51" i="5"/>
  <c r="K51" i="5"/>
  <c r="I51" i="5"/>
  <c r="M50" i="5"/>
  <c r="K50" i="5"/>
  <c r="I50" i="5"/>
  <c r="M49" i="5"/>
  <c r="K49" i="5"/>
  <c r="I49" i="5"/>
  <c r="M48" i="5"/>
  <c r="K48" i="5"/>
  <c r="I48" i="5"/>
  <c r="M47" i="5"/>
  <c r="K47" i="5"/>
  <c r="I47" i="5"/>
  <c r="M46" i="5"/>
  <c r="K46" i="5"/>
  <c r="I46" i="5"/>
  <c r="M45" i="5"/>
  <c r="K45" i="5"/>
  <c r="I45" i="5"/>
  <c r="M44" i="5"/>
  <c r="K44" i="5"/>
  <c r="I44" i="5"/>
  <c r="M43" i="5"/>
  <c r="K43" i="5"/>
  <c r="I43" i="5"/>
  <c r="M42" i="5"/>
  <c r="K42" i="5"/>
  <c r="I42" i="5"/>
  <c r="M41" i="5"/>
  <c r="K41" i="5"/>
  <c r="I41" i="5"/>
  <c r="M40" i="5"/>
  <c r="K40" i="5"/>
  <c r="I40" i="5"/>
  <c r="M39" i="5"/>
  <c r="K39" i="5"/>
  <c r="I39" i="5"/>
  <c r="M38" i="5"/>
  <c r="K38" i="5"/>
  <c r="I38" i="5"/>
  <c r="M37" i="5"/>
  <c r="K37" i="5"/>
  <c r="I37" i="5"/>
  <c r="M36" i="5"/>
  <c r="K36" i="5"/>
  <c r="I36" i="5"/>
  <c r="M35" i="5"/>
  <c r="K35" i="5"/>
  <c r="I35" i="5"/>
  <c r="M34" i="5"/>
  <c r="K34" i="5"/>
  <c r="I34" i="5"/>
  <c r="M33" i="5"/>
  <c r="K33" i="5"/>
  <c r="K32" i="5" s="1"/>
  <c r="I33" i="5"/>
  <c r="M32" i="5"/>
  <c r="M31" i="5"/>
  <c r="K31" i="5"/>
  <c r="I31" i="5"/>
  <c r="M30" i="5"/>
  <c r="K30" i="5"/>
  <c r="I30" i="5"/>
  <c r="M29" i="5"/>
  <c r="K29" i="5"/>
  <c r="I29" i="5"/>
  <c r="M28" i="5"/>
  <c r="K28" i="5"/>
  <c r="I28" i="5"/>
  <c r="M27" i="5"/>
  <c r="K27" i="5"/>
  <c r="I27" i="5"/>
  <c r="M26" i="5"/>
  <c r="K26" i="5"/>
  <c r="I26" i="5"/>
  <c r="M25" i="5"/>
  <c r="K25" i="5"/>
  <c r="I25" i="5"/>
  <c r="M24" i="5"/>
  <c r="K24" i="5"/>
  <c r="I24" i="5"/>
  <c r="M23" i="5"/>
  <c r="K23" i="5"/>
  <c r="I23" i="5"/>
  <c r="M22" i="5"/>
  <c r="K22" i="5"/>
  <c r="I22" i="5"/>
  <c r="M21" i="5"/>
  <c r="K21" i="5"/>
  <c r="I21" i="5"/>
  <c r="M20" i="5"/>
  <c r="K20" i="5"/>
  <c r="I20" i="5"/>
  <c r="M19" i="5"/>
  <c r="K19" i="5"/>
  <c r="K18" i="5" s="1"/>
  <c r="K17" i="5" s="1"/>
  <c r="I19" i="5"/>
  <c r="M18" i="5"/>
  <c r="M17" i="5" s="1"/>
  <c r="M16" i="5"/>
  <c r="M15" i="5" s="1"/>
  <c r="M14" i="5" s="1"/>
  <c r="M86" i="5" s="1"/>
  <c r="K16" i="5"/>
  <c r="I16" i="5"/>
  <c r="I15" i="5" s="1"/>
  <c r="I14" i="5" s="1"/>
  <c r="K15" i="5"/>
  <c r="K14" i="5" s="1"/>
  <c r="C8" i="5"/>
  <c r="C7" i="5"/>
  <c r="C5" i="5"/>
  <c r="C4" i="5"/>
  <c r="C3" i="5"/>
  <c r="C2" i="5"/>
  <c r="BK178" i="4"/>
  <c r="BI178" i="4"/>
  <c r="BH178" i="4"/>
  <c r="BG178" i="4"/>
  <c r="BF178" i="4"/>
  <c r="T178" i="4"/>
  <c r="T177" i="4" s="1"/>
  <c r="R178" i="4"/>
  <c r="P178" i="4"/>
  <c r="P177" i="4" s="1"/>
  <c r="J178" i="4"/>
  <c r="BE178" i="4" s="1"/>
  <c r="BK177" i="4"/>
  <c r="J177" i="4" s="1"/>
  <c r="J66" i="4" s="1"/>
  <c r="R177" i="4"/>
  <c r="BK175" i="4"/>
  <c r="BI175" i="4"/>
  <c r="BH175" i="4"/>
  <c r="BG175" i="4"/>
  <c r="BF175" i="4"/>
  <c r="T175" i="4"/>
  <c r="T174" i="4" s="1"/>
  <c r="T173" i="4" s="1"/>
  <c r="R175" i="4"/>
  <c r="R174" i="4" s="1"/>
  <c r="R173" i="4" s="1"/>
  <c r="P175" i="4"/>
  <c r="J175" i="4"/>
  <c r="BE175" i="4" s="1"/>
  <c r="BK174" i="4"/>
  <c r="J174" i="4" s="1"/>
  <c r="J65" i="4" s="1"/>
  <c r="P174" i="4"/>
  <c r="P173" i="4" s="1"/>
  <c r="BK173" i="4"/>
  <c r="J173" i="4" s="1"/>
  <c r="J64" i="4" s="1"/>
  <c r="BK170" i="4"/>
  <c r="BI170" i="4"/>
  <c r="BH170" i="4"/>
  <c r="BG170" i="4"/>
  <c r="BF170" i="4"/>
  <c r="T170" i="4"/>
  <c r="R170" i="4"/>
  <c r="R169" i="4" s="1"/>
  <c r="P170" i="4"/>
  <c r="J170" i="4"/>
  <c r="BE170" i="4" s="1"/>
  <c r="BK169" i="4"/>
  <c r="J169" i="4" s="1"/>
  <c r="J63" i="4" s="1"/>
  <c r="T169" i="4"/>
  <c r="P169" i="4"/>
  <c r="BK165" i="4"/>
  <c r="BI165" i="4"/>
  <c r="BH165" i="4"/>
  <c r="BG165" i="4"/>
  <c r="BF165" i="4"/>
  <c r="T165" i="4"/>
  <c r="R165" i="4"/>
  <c r="P165" i="4"/>
  <c r="J165" i="4"/>
  <c r="BE165" i="4" s="1"/>
  <c r="BK161" i="4"/>
  <c r="BK160" i="4" s="1"/>
  <c r="J160" i="4" s="1"/>
  <c r="J62" i="4" s="1"/>
  <c r="BI161" i="4"/>
  <c r="BH161" i="4"/>
  <c r="BG161" i="4"/>
  <c r="BF161" i="4"/>
  <c r="T161" i="4"/>
  <c r="R161" i="4"/>
  <c r="R160" i="4" s="1"/>
  <c r="P161" i="4"/>
  <c r="P160" i="4" s="1"/>
  <c r="J161" i="4"/>
  <c r="BE161" i="4" s="1"/>
  <c r="BK158" i="4"/>
  <c r="BI158" i="4"/>
  <c r="BH158" i="4"/>
  <c r="BG158" i="4"/>
  <c r="BF158" i="4"/>
  <c r="T158" i="4"/>
  <c r="R158" i="4"/>
  <c r="P158" i="4"/>
  <c r="J158" i="4"/>
  <c r="BE158" i="4" s="1"/>
  <c r="BK156" i="4"/>
  <c r="BI156" i="4"/>
  <c r="BH156" i="4"/>
  <c r="BG156" i="4"/>
  <c r="BF156" i="4"/>
  <c r="T156" i="4"/>
  <c r="R156" i="4"/>
  <c r="P156" i="4"/>
  <c r="J156" i="4"/>
  <c r="BE156" i="4" s="1"/>
  <c r="BK154" i="4"/>
  <c r="BI154" i="4"/>
  <c r="BH154" i="4"/>
  <c r="BG154" i="4"/>
  <c r="BF154" i="4"/>
  <c r="T154" i="4"/>
  <c r="R154" i="4"/>
  <c r="P154" i="4"/>
  <c r="J154" i="4"/>
  <c r="BE154" i="4" s="1"/>
  <c r="BK151" i="4"/>
  <c r="BI151" i="4"/>
  <c r="BH151" i="4"/>
  <c r="BG151" i="4"/>
  <c r="BF151" i="4"/>
  <c r="T151" i="4"/>
  <c r="R151" i="4"/>
  <c r="P151" i="4"/>
  <c r="J151" i="4"/>
  <c r="BE151" i="4" s="1"/>
  <c r="BK148" i="4"/>
  <c r="BI148" i="4"/>
  <c r="BH148" i="4"/>
  <c r="BG148" i="4"/>
  <c r="BF148" i="4"/>
  <c r="T148" i="4"/>
  <c r="R148" i="4"/>
  <c r="P148" i="4"/>
  <c r="J148" i="4"/>
  <c r="BE148" i="4" s="1"/>
  <c r="BK145" i="4"/>
  <c r="BI145" i="4"/>
  <c r="BH145" i="4"/>
  <c r="BG145" i="4"/>
  <c r="BF145" i="4"/>
  <c r="T145" i="4"/>
  <c r="R145" i="4"/>
  <c r="P145" i="4"/>
  <c r="J145" i="4"/>
  <c r="BE145" i="4" s="1"/>
  <c r="BK142" i="4"/>
  <c r="BI142" i="4"/>
  <c r="BH142" i="4"/>
  <c r="BG142" i="4"/>
  <c r="BF142" i="4"/>
  <c r="T142" i="4"/>
  <c r="R142" i="4"/>
  <c r="P142" i="4"/>
  <c r="J142" i="4"/>
  <c r="BE142" i="4" s="1"/>
  <c r="BK139" i="4"/>
  <c r="BI139" i="4"/>
  <c r="BH139" i="4"/>
  <c r="BG139" i="4"/>
  <c r="BF139" i="4"/>
  <c r="T139" i="4"/>
  <c r="R139" i="4"/>
  <c r="P139" i="4"/>
  <c r="P130" i="4" s="1"/>
  <c r="J139" i="4"/>
  <c r="BE139" i="4" s="1"/>
  <c r="BK135" i="4"/>
  <c r="BI135" i="4"/>
  <c r="BH135" i="4"/>
  <c r="BG135" i="4"/>
  <c r="BF135" i="4"/>
  <c r="T135" i="4"/>
  <c r="R135" i="4"/>
  <c r="P135" i="4"/>
  <c r="J135" i="4"/>
  <c r="BE135" i="4" s="1"/>
  <c r="BK131" i="4"/>
  <c r="BI131" i="4"/>
  <c r="BH131" i="4"/>
  <c r="BG131" i="4"/>
  <c r="BF131" i="4"/>
  <c r="T131" i="4"/>
  <c r="T130" i="4" s="1"/>
  <c r="R131" i="4"/>
  <c r="P131" i="4"/>
  <c r="J131" i="4"/>
  <c r="BE131" i="4" s="1"/>
  <c r="BK130" i="4"/>
  <c r="J130" i="4" s="1"/>
  <c r="J61" i="4" s="1"/>
  <c r="BK127" i="4"/>
  <c r="BI127" i="4"/>
  <c r="BH127" i="4"/>
  <c r="BG127" i="4"/>
  <c r="BF127" i="4"/>
  <c r="T127" i="4"/>
  <c r="R127" i="4"/>
  <c r="P127" i="4"/>
  <c r="J127" i="4"/>
  <c r="BE127" i="4" s="1"/>
  <c r="BK124" i="4"/>
  <c r="BI124" i="4"/>
  <c r="BH124" i="4"/>
  <c r="BG124" i="4"/>
  <c r="BF124" i="4"/>
  <c r="T124" i="4"/>
  <c r="R124" i="4"/>
  <c r="P124" i="4"/>
  <c r="J124" i="4"/>
  <c r="BE124" i="4" s="1"/>
  <c r="BK121" i="4"/>
  <c r="BI121" i="4"/>
  <c r="BH121" i="4"/>
  <c r="BG121" i="4"/>
  <c r="BF121" i="4"/>
  <c r="T121" i="4"/>
  <c r="R121" i="4"/>
  <c r="R110" i="4" s="1"/>
  <c r="P121" i="4"/>
  <c r="J121" i="4"/>
  <c r="BE121" i="4" s="1"/>
  <c r="BK118" i="4"/>
  <c r="BI118" i="4"/>
  <c r="BH118" i="4"/>
  <c r="BG118" i="4"/>
  <c r="BF118" i="4"/>
  <c r="T118" i="4"/>
  <c r="R118" i="4"/>
  <c r="P118" i="4"/>
  <c r="J118" i="4"/>
  <c r="BE118" i="4" s="1"/>
  <c r="BK114" i="4"/>
  <c r="BK110" i="4" s="1"/>
  <c r="J110" i="4" s="1"/>
  <c r="J60" i="4" s="1"/>
  <c r="BI114" i="4"/>
  <c r="BH114" i="4"/>
  <c r="BG114" i="4"/>
  <c r="BF114" i="4"/>
  <c r="T114" i="4"/>
  <c r="R114" i="4"/>
  <c r="P114" i="4"/>
  <c r="J114" i="4"/>
  <c r="BE114" i="4" s="1"/>
  <c r="BK111" i="4"/>
  <c r="BI111" i="4"/>
  <c r="BH111" i="4"/>
  <c r="BG111" i="4"/>
  <c r="BF111" i="4"/>
  <c r="T111" i="4"/>
  <c r="R111" i="4"/>
  <c r="P111" i="4"/>
  <c r="P110" i="4" s="1"/>
  <c r="J111" i="4"/>
  <c r="BE111" i="4" s="1"/>
  <c r="BK106" i="4"/>
  <c r="BI106" i="4"/>
  <c r="BH106" i="4"/>
  <c r="BG106" i="4"/>
  <c r="BF106" i="4"/>
  <c r="T106" i="4"/>
  <c r="R106" i="4"/>
  <c r="P106" i="4"/>
  <c r="P99" i="4" s="1"/>
  <c r="J106" i="4"/>
  <c r="BE106" i="4" s="1"/>
  <c r="BK103" i="4"/>
  <c r="BI103" i="4"/>
  <c r="BH103" i="4"/>
  <c r="BG103" i="4"/>
  <c r="BF103" i="4"/>
  <c r="T103" i="4"/>
  <c r="R103" i="4"/>
  <c r="P103" i="4"/>
  <c r="J103" i="4"/>
  <c r="BE103" i="4" s="1"/>
  <c r="BK100" i="4"/>
  <c r="BI100" i="4"/>
  <c r="F34" i="4" s="1"/>
  <c r="BH100" i="4"/>
  <c r="BG100" i="4"/>
  <c r="BF100" i="4"/>
  <c r="T100" i="4"/>
  <c r="T99" i="4" s="1"/>
  <c r="R100" i="4"/>
  <c r="P100" i="4"/>
  <c r="J100" i="4"/>
  <c r="BE100" i="4" s="1"/>
  <c r="BK99" i="4"/>
  <c r="J99" i="4" s="1"/>
  <c r="J59" i="4" s="1"/>
  <c r="BK96" i="4"/>
  <c r="BI96" i="4"/>
  <c r="BH96" i="4"/>
  <c r="BG96" i="4"/>
  <c r="BF96" i="4"/>
  <c r="T96" i="4"/>
  <c r="R96" i="4"/>
  <c r="P96" i="4"/>
  <c r="J96" i="4"/>
  <c r="BE96" i="4" s="1"/>
  <c r="BK93" i="4"/>
  <c r="BI93" i="4"/>
  <c r="BH93" i="4"/>
  <c r="BG93" i="4"/>
  <c r="BF93" i="4"/>
  <c r="T93" i="4"/>
  <c r="R93" i="4"/>
  <c r="P93" i="4"/>
  <c r="J93" i="4"/>
  <c r="BE93" i="4" s="1"/>
  <c r="BK89" i="4"/>
  <c r="BI89" i="4"/>
  <c r="BH89" i="4"/>
  <c r="F33" i="4" s="1"/>
  <c r="BG89" i="4"/>
  <c r="BF89" i="4"/>
  <c r="T89" i="4"/>
  <c r="T88" i="4" s="1"/>
  <c r="R89" i="4"/>
  <c r="R88" i="4" s="1"/>
  <c r="P89" i="4"/>
  <c r="J89" i="4"/>
  <c r="BE89" i="4" s="1"/>
  <c r="F82" i="4"/>
  <c r="J80" i="4"/>
  <c r="F80" i="4"/>
  <c r="E78" i="4"/>
  <c r="F51" i="4"/>
  <c r="J49" i="4"/>
  <c r="F49" i="4"/>
  <c r="E47" i="4"/>
  <c r="J31" i="4"/>
  <c r="J51" i="4" s="1"/>
  <c r="F83" i="4" s="1"/>
  <c r="E45" i="4" s="1"/>
  <c r="BK295" i="3"/>
  <c r="BI295" i="3"/>
  <c r="BH295" i="3"/>
  <c r="BG295" i="3"/>
  <c r="BF295" i="3"/>
  <c r="T295" i="3"/>
  <c r="T294" i="3" s="1"/>
  <c r="T293" i="3" s="1"/>
  <c r="R295" i="3"/>
  <c r="P295" i="3"/>
  <c r="P294" i="3" s="1"/>
  <c r="P293" i="3" s="1"/>
  <c r="J295" i="3"/>
  <c r="BE295" i="3" s="1"/>
  <c r="BK294" i="3"/>
  <c r="BK293" i="3" s="1"/>
  <c r="J293" i="3" s="1"/>
  <c r="J63" i="3" s="1"/>
  <c r="R294" i="3"/>
  <c r="R293" i="3" s="1"/>
  <c r="J294" i="3"/>
  <c r="J64" i="3" s="1"/>
  <c r="BK290" i="3"/>
  <c r="BI290" i="3"/>
  <c r="BH290" i="3"/>
  <c r="BG290" i="3"/>
  <c r="BF290" i="3"/>
  <c r="T290" i="3"/>
  <c r="T289" i="3" s="1"/>
  <c r="R290" i="3"/>
  <c r="P290" i="3"/>
  <c r="P289" i="3" s="1"/>
  <c r="J290" i="3"/>
  <c r="BE290" i="3" s="1"/>
  <c r="BK289" i="3"/>
  <c r="R289" i="3"/>
  <c r="J289" i="3"/>
  <c r="J62" i="3" s="1"/>
  <c r="BK287" i="3"/>
  <c r="BI287" i="3"/>
  <c r="BH287" i="3"/>
  <c r="BG287" i="3"/>
  <c r="BF287" i="3"/>
  <c r="T287" i="3"/>
  <c r="R287" i="3"/>
  <c r="P287" i="3"/>
  <c r="J287" i="3"/>
  <c r="BE287" i="3" s="1"/>
  <c r="BK285" i="3"/>
  <c r="BI285" i="3"/>
  <c r="BH285" i="3"/>
  <c r="BG285" i="3"/>
  <c r="BF285" i="3"/>
  <c r="T285" i="3"/>
  <c r="R285" i="3"/>
  <c r="P285" i="3"/>
  <c r="J285" i="3"/>
  <c r="BE285" i="3" s="1"/>
  <c r="BK283" i="3"/>
  <c r="BI283" i="3"/>
  <c r="BH283" i="3"/>
  <c r="BG283" i="3"/>
  <c r="BF283" i="3"/>
  <c r="T283" i="3"/>
  <c r="R283" i="3"/>
  <c r="P283" i="3"/>
  <c r="J283" i="3"/>
  <c r="BE283" i="3" s="1"/>
  <c r="BK280" i="3"/>
  <c r="BI280" i="3"/>
  <c r="BH280" i="3"/>
  <c r="BG280" i="3"/>
  <c r="BF280" i="3"/>
  <c r="T280" i="3"/>
  <c r="R280" i="3"/>
  <c r="P280" i="3"/>
  <c r="J280" i="3"/>
  <c r="BE280" i="3" s="1"/>
  <c r="BK277" i="3"/>
  <c r="BI277" i="3"/>
  <c r="BH277" i="3"/>
  <c r="BG277" i="3"/>
  <c r="BF277" i="3"/>
  <c r="T277" i="3"/>
  <c r="R277" i="3"/>
  <c r="P277" i="3"/>
  <c r="J277" i="3"/>
  <c r="BE277" i="3" s="1"/>
  <c r="BK274" i="3"/>
  <c r="BI274" i="3"/>
  <c r="BH274" i="3"/>
  <c r="BG274" i="3"/>
  <c r="BF274" i="3"/>
  <c r="T274" i="3"/>
  <c r="R274" i="3"/>
  <c r="P274" i="3"/>
  <c r="J274" i="3"/>
  <c r="BE274" i="3" s="1"/>
  <c r="BK271" i="3"/>
  <c r="BI271" i="3"/>
  <c r="BH271" i="3"/>
  <c r="BG271" i="3"/>
  <c r="BF271" i="3"/>
  <c r="T271" i="3"/>
  <c r="R271" i="3"/>
  <c r="P271" i="3"/>
  <c r="J271" i="3"/>
  <c r="BE271" i="3" s="1"/>
  <c r="BK268" i="3"/>
  <c r="BI268" i="3"/>
  <c r="BH268" i="3"/>
  <c r="BG268" i="3"/>
  <c r="BF268" i="3"/>
  <c r="T268" i="3"/>
  <c r="R268" i="3"/>
  <c r="P268" i="3"/>
  <c r="J268" i="3"/>
  <c r="BE268" i="3" s="1"/>
  <c r="BK265" i="3"/>
  <c r="BI265" i="3"/>
  <c r="BH265" i="3"/>
  <c r="BG265" i="3"/>
  <c r="BF265" i="3"/>
  <c r="T265" i="3"/>
  <c r="R265" i="3"/>
  <c r="P265" i="3"/>
  <c r="J265" i="3"/>
  <c r="BE265" i="3" s="1"/>
  <c r="BK262" i="3"/>
  <c r="BI262" i="3"/>
  <c r="BH262" i="3"/>
  <c r="BG262" i="3"/>
  <c r="BF262" i="3"/>
  <c r="T262" i="3"/>
  <c r="R262" i="3"/>
  <c r="P262" i="3"/>
  <c r="J262" i="3"/>
  <c r="BE262" i="3" s="1"/>
  <c r="BK259" i="3"/>
  <c r="BI259" i="3"/>
  <c r="BH259" i="3"/>
  <c r="BG259" i="3"/>
  <c r="BF259" i="3"/>
  <c r="T259" i="3"/>
  <c r="R259" i="3"/>
  <c r="P259" i="3"/>
  <c r="J259" i="3"/>
  <c r="BE259" i="3" s="1"/>
  <c r="BK256" i="3"/>
  <c r="BI256" i="3"/>
  <c r="BH256" i="3"/>
  <c r="BG256" i="3"/>
  <c r="BF256" i="3"/>
  <c r="T256" i="3"/>
  <c r="R256" i="3"/>
  <c r="P256" i="3"/>
  <c r="J256" i="3"/>
  <c r="BE256" i="3" s="1"/>
  <c r="BK253" i="3"/>
  <c r="BI253" i="3"/>
  <c r="BH253" i="3"/>
  <c r="BG253" i="3"/>
  <c r="BF253" i="3"/>
  <c r="T253" i="3"/>
  <c r="R253" i="3"/>
  <c r="P253" i="3"/>
  <c r="J253" i="3"/>
  <c r="BE253" i="3" s="1"/>
  <c r="BK250" i="3"/>
  <c r="BI250" i="3"/>
  <c r="BH250" i="3"/>
  <c r="BG250" i="3"/>
  <c r="BF250" i="3"/>
  <c r="T250" i="3"/>
  <c r="R250" i="3"/>
  <c r="P250" i="3"/>
  <c r="J250" i="3"/>
  <c r="BE250" i="3" s="1"/>
  <c r="BK247" i="3"/>
  <c r="BI247" i="3"/>
  <c r="BH247" i="3"/>
  <c r="BG247" i="3"/>
  <c r="BF247" i="3"/>
  <c r="T247" i="3"/>
  <c r="R247" i="3"/>
  <c r="P247" i="3"/>
  <c r="J247" i="3"/>
  <c r="BE247" i="3" s="1"/>
  <c r="BK244" i="3"/>
  <c r="BI244" i="3"/>
  <c r="BH244" i="3"/>
  <c r="BG244" i="3"/>
  <c r="BF244" i="3"/>
  <c r="T244" i="3"/>
  <c r="R244" i="3"/>
  <c r="P244" i="3"/>
  <c r="J244" i="3"/>
  <c r="BE244" i="3" s="1"/>
  <c r="BK241" i="3"/>
  <c r="BI241" i="3"/>
  <c r="BH241" i="3"/>
  <c r="BG241" i="3"/>
  <c r="BF241" i="3"/>
  <c r="T241" i="3"/>
  <c r="R241" i="3"/>
  <c r="P241" i="3"/>
  <c r="J241" i="3"/>
  <c r="BE241" i="3" s="1"/>
  <c r="BK238" i="3"/>
  <c r="BI238" i="3"/>
  <c r="BH238" i="3"/>
  <c r="BG238" i="3"/>
  <c r="BF238" i="3"/>
  <c r="T238" i="3"/>
  <c r="R238" i="3"/>
  <c r="P238" i="3"/>
  <c r="J238" i="3"/>
  <c r="BE238" i="3" s="1"/>
  <c r="BK235" i="3"/>
  <c r="BI235" i="3"/>
  <c r="BH235" i="3"/>
  <c r="BG235" i="3"/>
  <c r="BF235" i="3"/>
  <c r="T235" i="3"/>
  <c r="R235" i="3"/>
  <c r="P235" i="3"/>
  <c r="J235" i="3"/>
  <c r="BE235" i="3" s="1"/>
  <c r="BK232" i="3"/>
  <c r="BI232" i="3"/>
  <c r="BH232" i="3"/>
  <c r="BG232" i="3"/>
  <c r="BF232" i="3"/>
  <c r="T232" i="3"/>
  <c r="R232" i="3"/>
  <c r="P232" i="3"/>
  <c r="J232" i="3"/>
  <c r="BE232" i="3" s="1"/>
  <c r="BK229" i="3"/>
  <c r="BI229" i="3"/>
  <c r="BH229" i="3"/>
  <c r="BG229" i="3"/>
  <c r="BF229" i="3"/>
  <c r="T229" i="3"/>
  <c r="R229" i="3"/>
  <c r="P229" i="3"/>
  <c r="J229" i="3"/>
  <c r="BE229" i="3" s="1"/>
  <c r="BK226" i="3"/>
  <c r="BI226" i="3"/>
  <c r="BH226" i="3"/>
  <c r="BG226" i="3"/>
  <c r="BF226" i="3"/>
  <c r="T226" i="3"/>
  <c r="R226" i="3"/>
  <c r="P226" i="3"/>
  <c r="J226" i="3"/>
  <c r="BE226" i="3" s="1"/>
  <c r="BK223" i="3"/>
  <c r="BI223" i="3"/>
  <c r="BH223" i="3"/>
  <c r="BG223" i="3"/>
  <c r="BF223" i="3"/>
  <c r="T223" i="3"/>
  <c r="R223" i="3"/>
  <c r="P223" i="3"/>
  <c r="J223" i="3"/>
  <c r="BE223" i="3" s="1"/>
  <c r="BK220" i="3"/>
  <c r="BI220" i="3"/>
  <c r="BH220" i="3"/>
  <c r="BG220" i="3"/>
  <c r="BF220" i="3"/>
  <c r="T220" i="3"/>
  <c r="R220" i="3"/>
  <c r="P220" i="3"/>
  <c r="J220" i="3"/>
  <c r="BE220" i="3" s="1"/>
  <c r="BK217" i="3"/>
  <c r="BI217" i="3"/>
  <c r="BH217" i="3"/>
  <c r="BG217" i="3"/>
  <c r="BF217" i="3"/>
  <c r="T217" i="3"/>
  <c r="R217" i="3"/>
  <c r="P217" i="3"/>
  <c r="J217" i="3"/>
  <c r="BE217" i="3" s="1"/>
  <c r="BK214" i="3"/>
  <c r="BI214" i="3"/>
  <c r="BH214" i="3"/>
  <c r="BG214" i="3"/>
  <c r="BF214" i="3"/>
  <c r="T214" i="3"/>
  <c r="R214" i="3"/>
  <c r="P214" i="3"/>
  <c r="J214" i="3"/>
  <c r="BE214" i="3" s="1"/>
  <c r="BK211" i="3"/>
  <c r="BI211" i="3"/>
  <c r="BH211" i="3"/>
  <c r="BG211" i="3"/>
  <c r="BF211" i="3"/>
  <c r="T211" i="3"/>
  <c r="R211" i="3"/>
  <c r="P211" i="3"/>
  <c r="J211" i="3"/>
  <c r="BE211" i="3" s="1"/>
  <c r="BK208" i="3"/>
  <c r="BI208" i="3"/>
  <c r="BH208" i="3"/>
  <c r="BG208" i="3"/>
  <c r="BF208" i="3"/>
  <c r="T208" i="3"/>
  <c r="R208" i="3"/>
  <c r="P208" i="3"/>
  <c r="J208" i="3"/>
  <c r="BE208" i="3" s="1"/>
  <c r="BK205" i="3"/>
  <c r="BI205" i="3"/>
  <c r="BH205" i="3"/>
  <c r="BG205" i="3"/>
  <c r="BF205" i="3"/>
  <c r="T205" i="3"/>
  <c r="R205" i="3"/>
  <c r="P205" i="3"/>
  <c r="P201" i="3" s="1"/>
  <c r="J205" i="3"/>
  <c r="BE205" i="3" s="1"/>
  <c r="BK202" i="3"/>
  <c r="BK201" i="3" s="1"/>
  <c r="J201" i="3" s="1"/>
  <c r="J61" i="3" s="1"/>
  <c r="BI202" i="3"/>
  <c r="BH202" i="3"/>
  <c r="BG202" i="3"/>
  <c r="BF202" i="3"/>
  <c r="T202" i="3"/>
  <c r="R202" i="3"/>
  <c r="R201" i="3" s="1"/>
  <c r="P202" i="3"/>
  <c r="J202" i="3"/>
  <c r="BE202" i="3" s="1"/>
  <c r="T201" i="3"/>
  <c r="BK199" i="3"/>
  <c r="BI199" i="3"/>
  <c r="BH199" i="3"/>
  <c r="BG199" i="3"/>
  <c r="BF199" i="3"/>
  <c r="T199" i="3"/>
  <c r="R199" i="3"/>
  <c r="P199" i="3"/>
  <c r="J199" i="3"/>
  <c r="BE199" i="3" s="1"/>
  <c r="BK197" i="3"/>
  <c r="BI197" i="3"/>
  <c r="BH197" i="3"/>
  <c r="BG197" i="3"/>
  <c r="BF197" i="3"/>
  <c r="T197" i="3"/>
  <c r="R197" i="3"/>
  <c r="P197" i="3"/>
  <c r="J197" i="3"/>
  <c r="BE197" i="3" s="1"/>
  <c r="BK195" i="3"/>
  <c r="BI195" i="3"/>
  <c r="BH195" i="3"/>
  <c r="BG195" i="3"/>
  <c r="BF195" i="3"/>
  <c r="T195" i="3"/>
  <c r="R195" i="3"/>
  <c r="P195" i="3"/>
  <c r="J195" i="3"/>
  <c r="BE195" i="3" s="1"/>
  <c r="BK191" i="3"/>
  <c r="BI191" i="3"/>
  <c r="BH191" i="3"/>
  <c r="BG191" i="3"/>
  <c r="BF191" i="3"/>
  <c r="T191" i="3"/>
  <c r="R191" i="3"/>
  <c r="P191" i="3"/>
  <c r="J191" i="3"/>
  <c r="BE191" i="3" s="1"/>
  <c r="BK187" i="3"/>
  <c r="BI187" i="3"/>
  <c r="BH187" i="3"/>
  <c r="BG187" i="3"/>
  <c r="BF187" i="3"/>
  <c r="T187" i="3"/>
  <c r="R187" i="3"/>
  <c r="P187" i="3"/>
  <c r="J187" i="3"/>
  <c r="BE187" i="3" s="1"/>
  <c r="BK184" i="3"/>
  <c r="BI184" i="3"/>
  <c r="BH184" i="3"/>
  <c r="BG184" i="3"/>
  <c r="BF184" i="3"/>
  <c r="T184" i="3"/>
  <c r="R184" i="3"/>
  <c r="P184" i="3"/>
  <c r="J184" i="3"/>
  <c r="BE184" i="3" s="1"/>
  <c r="BK181" i="3"/>
  <c r="BI181" i="3"/>
  <c r="BH181" i="3"/>
  <c r="BG181" i="3"/>
  <c r="BF181" i="3"/>
  <c r="T181" i="3"/>
  <c r="R181" i="3"/>
  <c r="P181" i="3"/>
  <c r="J181" i="3"/>
  <c r="BE181" i="3" s="1"/>
  <c r="BK178" i="3"/>
  <c r="BI178" i="3"/>
  <c r="BH178" i="3"/>
  <c r="BG178" i="3"/>
  <c r="BF178" i="3"/>
  <c r="T178" i="3"/>
  <c r="R178" i="3"/>
  <c r="P178" i="3"/>
  <c r="J178" i="3"/>
  <c r="BE178" i="3" s="1"/>
  <c r="BK175" i="3"/>
  <c r="BI175" i="3"/>
  <c r="BH175" i="3"/>
  <c r="BG175" i="3"/>
  <c r="BF175" i="3"/>
  <c r="T175" i="3"/>
  <c r="R175" i="3"/>
  <c r="P175" i="3"/>
  <c r="J175" i="3"/>
  <c r="BE175" i="3" s="1"/>
  <c r="BK172" i="3"/>
  <c r="BI172" i="3"/>
  <c r="BH172" i="3"/>
  <c r="BG172" i="3"/>
  <c r="BF172" i="3"/>
  <c r="T172" i="3"/>
  <c r="R172" i="3"/>
  <c r="P172" i="3"/>
  <c r="J172" i="3"/>
  <c r="BE172" i="3" s="1"/>
  <c r="BK169" i="3"/>
  <c r="BI169" i="3"/>
  <c r="BH169" i="3"/>
  <c r="BG169" i="3"/>
  <c r="BF169" i="3"/>
  <c r="T169" i="3"/>
  <c r="R169" i="3"/>
  <c r="P169" i="3"/>
  <c r="J169" i="3"/>
  <c r="BE169" i="3" s="1"/>
  <c r="BK166" i="3"/>
  <c r="BI166" i="3"/>
  <c r="BH166" i="3"/>
  <c r="BG166" i="3"/>
  <c r="BF166" i="3"/>
  <c r="T166" i="3"/>
  <c r="R166" i="3"/>
  <c r="P166" i="3"/>
  <c r="J166" i="3"/>
  <c r="BE166" i="3" s="1"/>
  <c r="BK163" i="3"/>
  <c r="BI163" i="3"/>
  <c r="BH163" i="3"/>
  <c r="BG163" i="3"/>
  <c r="BF163" i="3"/>
  <c r="T163" i="3"/>
  <c r="R163" i="3"/>
  <c r="P163" i="3"/>
  <c r="J163" i="3"/>
  <c r="BE163" i="3" s="1"/>
  <c r="BK160" i="3"/>
  <c r="BI160" i="3"/>
  <c r="BH160" i="3"/>
  <c r="BG160" i="3"/>
  <c r="BF160" i="3"/>
  <c r="T160" i="3"/>
  <c r="R160" i="3"/>
  <c r="P160" i="3"/>
  <c r="J160" i="3"/>
  <c r="BE160" i="3" s="1"/>
  <c r="BK157" i="3"/>
  <c r="BI157" i="3"/>
  <c r="BH157" i="3"/>
  <c r="BG157" i="3"/>
  <c r="BF157" i="3"/>
  <c r="T157" i="3"/>
  <c r="R157" i="3"/>
  <c r="P157" i="3"/>
  <c r="J157" i="3"/>
  <c r="BE157" i="3" s="1"/>
  <c r="BK154" i="3"/>
  <c r="BI154" i="3"/>
  <c r="BH154" i="3"/>
  <c r="BG154" i="3"/>
  <c r="BF154" i="3"/>
  <c r="T154" i="3"/>
  <c r="R154" i="3"/>
  <c r="R153" i="3" s="1"/>
  <c r="P154" i="3"/>
  <c r="J154" i="3"/>
  <c r="BE154" i="3" s="1"/>
  <c r="BK151" i="3"/>
  <c r="BI151" i="3"/>
  <c r="BH151" i="3"/>
  <c r="BG151" i="3"/>
  <c r="BF151" i="3"/>
  <c r="T151" i="3"/>
  <c r="R151" i="3"/>
  <c r="P151" i="3"/>
  <c r="J151" i="3"/>
  <c r="BE151" i="3" s="1"/>
  <c r="BK149" i="3"/>
  <c r="BI149" i="3"/>
  <c r="BH149" i="3"/>
  <c r="BG149" i="3"/>
  <c r="BF149" i="3"/>
  <c r="T149" i="3"/>
  <c r="R149" i="3"/>
  <c r="P149" i="3"/>
  <c r="J149" i="3"/>
  <c r="BE149" i="3" s="1"/>
  <c r="BK147" i="3"/>
  <c r="BI147" i="3"/>
  <c r="BH147" i="3"/>
  <c r="BG147" i="3"/>
  <c r="BF147" i="3"/>
  <c r="T147" i="3"/>
  <c r="R147" i="3"/>
  <c r="P147" i="3"/>
  <c r="J147" i="3"/>
  <c r="BE147" i="3" s="1"/>
  <c r="BK143" i="3"/>
  <c r="BI143" i="3"/>
  <c r="BH143" i="3"/>
  <c r="BG143" i="3"/>
  <c r="BF143" i="3"/>
  <c r="T143" i="3"/>
  <c r="R143" i="3"/>
  <c r="P143" i="3"/>
  <c r="J143" i="3"/>
  <c r="BE143" i="3" s="1"/>
  <c r="BK140" i="3"/>
  <c r="BI140" i="3"/>
  <c r="BH140" i="3"/>
  <c r="BG140" i="3"/>
  <c r="BF140" i="3"/>
  <c r="T140" i="3"/>
  <c r="R140" i="3"/>
  <c r="P140" i="3"/>
  <c r="J140" i="3"/>
  <c r="BE140" i="3" s="1"/>
  <c r="BK137" i="3"/>
  <c r="BI137" i="3"/>
  <c r="BH137" i="3"/>
  <c r="BG137" i="3"/>
  <c r="BF137" i="3"/>
  <c r="T137" i="3"/>
  <c r="R137" i="3"/>
  <c r="P137" i="3"/>
  <c r="J137" i="3"/>
  <c r="BE137" i="3" s="1"/>
  <c r="BK134" i="3"/>
  <c r="BI134" i="3"/>
  <c r="BH134" i="3"/>
  <c r="BG134" i="3"/>
  <c r="BF134" i="3"/>
  <c r="T134" i="3"/>
  <c r="R134" i="3"/>
  <c r="P134" i="3"/>
  <c r="J134" i="3"/>
  <c r="BE134" i="3" s="1"/>
  <c r="BK131" i="3"/>
  <c r="BI131" i="3"/>
  <c r="BH131" i="3"/>
  <c r="BG131" i="3"/>
  <c r="BF131" i="3"/>
  <c r="T131" i="3"/>
  <c r="R131" i="3"/>
  <c r="P131" i="3"/>
  <c r="J131" i="3"/>
  <c r="BE131" i="3" s="1"/>
  <c r="BK128" i="3"/>
  <c r="BI128" i="3"/>
  <c r="BH128" i="3"/>
  <c r="BG128" i="3"/>
  <c r="BF128" i="3"/>
  <c r="T128" i="3"/>
  <c r="R128" i="3"/>
  <c r="P128" i="3"/>
  <c r="J128" i="3"/>
  <c r="BE128" i="3" s="1"/>
  <c r="BK125" i="3"/>
  <c r="BI125" i="3"/>
  <c r="BH125" i="3"/>
  <c r="BG125" i="3"/>
  <c r="BF125" i="3"/>
  <c r="T125" i="3"/>
  <c r="R125" i="3"/>
  <c r="P125" i="3"/>
  <c r="J125" i="3"/>
  <c r="BE125" i="3" s="1"/>
  <c r="BK122" i="3"/>
  <c r="BI122" i="3"/>
  <c r="BH122" i="3"/>
  <c r="BG122" i="3"/>
  <c r="BF122" i="3"/>
  <c r="T122" i="3"/>
  <c r="R122" i="3"/>
  <c r="P122" i="3"/>
  <c r="J122" i="3"/>
  <c r="BE122" i="3" s="1"/>
  <c r="BK119" i="3"/>
  <c r="BI119" i="3"/>
  <c r="BH119" i="3"/>
  <c r="BG119" i="3"/>
  <c r="BF119" i="3"/>
  <c r="T119" i="3"/>
  <c r="R119" i="3"/>
  <c r="P119" i="3"/>
  <c r="J119" i="3"/>
  <c r="BE119" i="3" s="1"/>
  <c r="BK116" i="3"/>
  <c r="BI116" i="3"/>
  <c r="BH116" i="3"/>
  <c r="BG116" i="3"/>
  <c r="BF116" i="3"/>
  <c r="T116" i="3"/>
  <c r="R116" i="3"/>
  <c r="P116" i="3"/>
  <c r="J116" i="3"/>
  <c r="BE116" i="3" s="1"/>
  <c r="BK113" i="3"/>
  <c r="BI113" i="3"/>
  <c r="BH113" i="3"/>
  <c r="BG113" i="3"/>
  <c r="BF113" i="3"/>
  <c r="T113" i="3"/>
  <c r="R113" i="3"/>
  <c r="P113" i="3"/>
  <c r="P106" i="3" s="1"/>
  <c r="J113" i="3"/>
  <c r="BE113" i="3" s="1"/>
  <c r="BK110" i="3"/>
  <c r="BI110" i="3"/>
  <c r="BH110" i="3"/>
  <c r="BG110" i="3"/>
  <c r="BF110" i="3"/>
  <c r="T110" i="3"/>
  <c r="R110" i="3"/>
  <c r="P110" i="3"/>
  <c r="J110" i="3"/>
  <c r="BE110" i="3" s="1"/>
  <c r="BK107" i="3"/>
  <c r="BI107" i="3"/>
  <c r="BH107" i="3"/>
  <c r="BG107" i="3"/>
  <c r="BF107" i="3"/>
  <c r="T107" i="3"/>
  <c r="T106" i="3" s="1"/>
  <c r="R107" i="3"/>
  <c r="P107" i="3"/>
  <c r="J107" i="3"/>
  <c r="BE107" i="3" s="1"/>
  <c r="BK106" i="3"/>
  <c r="J106" i="3" s="1"/>
  <c r="J59" i="3" s="1"/>
  <c r="BK103" i="3"/>
  <c r="BI103" i="3"/>
  <c r="BH103" i="3"/>
  <c r="BG103" i="3"/>
  <c r="BF103" i="3"/>
  <c r="T103" i="3"/>
  <c r="R103" i="3"/>
  <c r="P103" i="3"/>
  <c r="J103" i="3"/>
  <c r="BE103" i="3" s="1"/>
  <c r="BK100" i="3"/>
  <c r="BI100" i="3"/>
  <c r="BH100" i="3"/>
  <c r="BG100" i="3"/>
  <c r="BF100" i="3"/>
  <c r="T100" i="3"/>
  <c r="R100" i="3"/>
  <c r="P100" i="3"/>
  <c r="J100" i="3"/>
  <c r="BE100" i="3" s="1"/>
  <c r="BK97" i="3"/>
  <c r="BI97" i="3"/>
  <c r="BH97" i="3"/>
  <c r="F33" i="3" s="1"/>
  <c r="BG97" i="3"/>
  <c r="BF97" i="3"/>
  <c r="T97" i="3"/>
  <c r="R97" i="3"/>
  <c r="P97" i="3"/>
  <c r="J97" i="3"/>
  <c r="BE97" i="3" s="1"/>
  <c r="BK94" i="3"/>
  <c r="BI94" i="3"/>
  <c r="BH94" i="3"/>
  <c r="BG94" i="3"/>
  <c r="BF94" i="3"/>
  <c r="T94" i="3"/>
  <c r="R94" i="3"/>
  <c r="P94" i="3"/>
  <c r="J94" i="3"/>
  <c r="BE94" i="3" s="1"/>
  <c r="BK91" i="3"/>
  <c r="BK86" i="3" s="1"/>
  <c r="BI91" i="3"/>
  <c r="BH91" i="3"/>
  <c r="BG91" i="3"/>
  <c r="BF91" i="3"/>
  <c r="J31" i="3" s="1"/>
  <c r="J51" i="3" s="1"/>
  <c r="F81" i="3" s="1"/>
  <c r="E74" i="3" s="1"/>
  <c r="T91" i="3"/>
  <c r="R91" i="3"/>
  <c r="R86" i="3" s="1"/>
  <c r="P91" i="3"/>
  <c r="J91" i="3"/>
  <c r="BE91" i="3" s="1"/>
  <c r="BK87" i="3"/>
  <c r="BI87" i="3"/>
  <c r="BH87" i="3"/>
  <c r="BG87" i="3"/>
  <c r="BF87" i="3"/>
  <c r="T87" i="3"/>
  <c r="R87" i="3"/>
  <c r="P87" i="3"/>
  <c r="P86" i="3" s="1"/>
  <c r="J87" i="3"/>
  <c r="BE87" i="3" s="1"/>
  <c r="F80" i="3"/>
  <c r="J78" i="3"/>
  <c r="F78" i="3"/>
  <c r="E76" i="3"/>
  <c r="F51" i="3"/>
  <c r="J49" i="3"/>
  <c r="F49" i="3"/>
  <c r="E47" i="3"/>
  <c r="J86" i="3" l="1"/>
  <c r="J58" i="3" s="1"/>
  <c r="T153" i="3"/>
  <c r="F34" i="3"/>
  <c r="T86" i="3"/>
  <c r="F32" i="3"/>
  <c r="BK153" i="3"/>
  <c r="J153" i="3" s="1"/>
  <c r="J60" i="3" s="1"/>
  <c r="F31" i="4"/>
  <c r="BK88" i="4"/>
  <c r="J88" i="4" s="1"/>
  <c r="J58" i="4" s="1"/>
  <c r="F32" i="4"/>
  <c r="T110" i="4"/>
  <c r="T87" i="4" s="1"/>
  <c r="T86" i="4" s="1"/>
  <c r="F31" i="3"/>
  <c r="R106" i="3"/>
  <c r="R85" i="3" s="1"/>
  <c r="R84" i="3" s="1"/>
  <c r="P153" i="3"/>
  <c r="P88" i="4"/>
  <c r="P87" i="4" s="1"/>
  <c r="P86" i="4" s="1"/>
  <c r="R99" i="4"/>
  <c r="R130" i="4"/>
  <c r="R87" i="4" s="1"/>
  <c r="R86" i="4" s="1"/>
  <c r="T160" i="4"/>
  <c r="I62" i="5"/>
  <c r="I32" i="5"/>
  <c r="I18" i="5"/>
  <c r="I107" i="6"/>
  <c r="I95" i="6"/>
  <c r="I85" i="6"/>
  <c r="I81" i="6" s="1"/>
  <c r="I22" i="6"/>
  <c r="I17" i="6"/>
  <c r="I14" i="6" s="1"/>
  <c r="K21" i="6"/>
  <c r="K123" i="6" s="1"/>
  <c r="M123" i="6"/>
  <c r="M21" i="6"/>
  <c r="I106" i="6"/>
  <c r="M106" i="6"/>
  <c r="K86" i="5"/>
  <c r="J30" i="4"/>
  <c r="F30" i="4"/>
  <c r="F52" i="4"/>
  <c r="E76" i="4"/>
  <c r="J82" i="4"/>
  <c r="J30" i="3"/>
  <c r="F30" i="3"/>
  <c r="P85" i="3"/>
  <c r="P84" i="3" s="1"/>
  <c r="T85" i="3"/>
  <c r="T84" i="3" s="1"/>
  <c r="E45" i="3"/>
  <c r="J80" i="3"/>
  <c r="F52" i="3"/>
  <c r="BA88" i="1"/>
  <c r="AZ88" i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BK87" i="4" l="1"/>
  <c r="BK85" i="3"/>
  <c r="I17" i="5"/>
  <c r="I86" i="5" s="1"/>
  <c r="AG91" i="1" s="1"/>
  <c r="AN91" i="1" s="1"/>
  <c r="I21" i="6"/>
  <c r="I123" i="6" s="1"/>
  <c r="AG92" i="1" s="1"/>
  <c r="BK86" i="4"/>
  <c r="J86" i="4" s="1"/>
  <c r="J87" i="4"/>
  <c r="J57" i="4" s="1"/>
  <c r="BC88" i="1"/>
  <c r="BC87" i="1" s="1"/>
  <c r="AY88" i="1"/>
  <c r="BD88" i="1"/>
  <c r="BD87" i="1" s="1"/>
  <c r="BE88" i="1"/>
  <c r="BE87" i="1" s="1"/>
  <c r="BF88" i="1"/>
  <c r="BF87" i="1" s="1"/>
  <c r="W37" i="1" s="1"/>
  <c r="J85" i="3" l="1"/>
  <c r="J57" i="3" s="1"/>
  <c r="BK84" i="3"/>
  <c r="J84" i="3" s="1"/>
  <c r="AN92" i="1"/>
  <c r="J56" i="4"/>
  <c r="J27" i="4"/>
  <c r="J36" i="4" s="1"/>
  <c r="AW88" i="1"/>
  <c r="AW87" i="1" s="1"/>
  <c r="AY87" i="1"/>
  <c r="BA87" i="1"/>
  <c r="W36" i="1"/>
  <c r="W35" i="1"/>
  <c r="AZ87" i="1"/>
  <c r="J27" i="3" l="1"/>
  <c r="J36" i="3" s="1"/>
  <c r="J56" i="3"/>
  <c r="AT88" i="1"/>
  <c r="AT87" i="1" s="1"/>
  <c r="AS88" i="1"/>
  <c r="AS87" i="1" s="1"/>
  <c r="AX88" i="1" l="1"/>
  <c r="AV88" i="1" s="1"/>
  <c r="BB88" i="1"/>
  <c r="BB87" i="1" s="1"/>
  <c r="AX87" i="1" l="1"/>
  <c r="AU88" i="1"/>
  <c r="AU87" i="1" s="1"/>
  <c r="AG87" i="1" l="1"/>
  <c r="AV87" i="1"/>
  <c r="AN87" i="1" l="1"/>
  <c r="AG98" i="1" l="1"/>
  <c r="AG97" i="1"/>
  <c r="AG96" i="1"/>
  <c r="AG95" i="1"/>
  <c r="CD96" i="1" l="1"/>
  <c r="AV96" i="1"/>
  <c r="BY96" i="1" s="1"/>
  <c r="CD97" i="1"/>
  <c r="AV97" i="1"/>
  <c r="BY97" i="1" s="1"/>
  <c r="CD98" i="1"/>
  <c r="AV98" i="1"/>
  <c r="BY98" i="1" s="1"/>
  <c r="AG94" i="1"/>
  <c r="AG100" i="1" s="1"/>
  <c r="AK31" i="1" s="1"/>
  <c r="W33" i="1" s="1"/>
  <c r="AV95" i="1"/>
  <c r="BY95" i="1" s="1"/>
  <c r="CD95" i="1"/>
  <c r="AK33" i="1" l="1"/>
  <c r="AN98" i="1"/>
  <c r="AN95" i="1"/>
  <c r="AN97" i="1"/>
  <c r="AN96" i="1"/>
  <c r="AN94" i="1" l="1"/>
  <c r="AN100" i="1" s="1"/>
</calcChain>
</file>

<file path=xl/sharedStrings.xml><?xml version="1.0" encoding="utf-8"?>
<sst xmlns="http://schemas.openxmlformats.org/spreadsheetml/2006/main" count="11614" uniqueCount="1687">
  <si>
    <t>2012</t>
  </si>
  <si>
    <t>List obsahuje:</t>
  </si>
  <si>
    <t>2.0</t>
  </si>
  <si>
    <t/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</si>
  <si>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</si>
  <si>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</si>
  <si>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</si>
  <si>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</si>
  <si>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</si>
  <si>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</si>
  <si>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</si>
  <si>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</si>
  <si>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</si>
  <si>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</si>
  <si>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</si>
  <si>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</si>
  <si>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2016-12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</si>
  <si>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</si>
  <si>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</si>
  <si>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ZMĚNA UŽÍVÁNÍ A STAVEBNÍ ÚPRAVY OBJEKTU RIMAVSKÉ SOBOTY, KOLÍN</t>
  </si>
  <si>
    <t>0,1</t>
  </si>
  <si>
    <t>JKSO:</t>
  </si>
  <si>
    <t>CC-CZ:</t>
  </si>
  <si>
    <t>1</t>
  </si>
  <si>
    <t>Místo:</t>
  </si>
  <si>
    <t>Kolín</t>
  </si>
  <si>
    <t>Datum:</t>
  </si>
  <si>
    <t>6.12.2016</t>
  </si>
  <si>
    <t>10</t>
  </si>
  <si>
    <t>100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</si>
  <si>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</si>
  <si>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</si>
  <si>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</si>
  <si>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</si>
  <si>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</si>
  <si>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</si>
  <si>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</si>
  <si>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CHMELS – projekty a systémy s.r.o.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</si>
  <si>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</si>
  <si>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</si>
  <si>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</si>
  <si>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</si>
  <si>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</si>
  <si>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</si>
  <si>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</si>
  <si>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</si>
  <si>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</si>
  <si>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</si>
  <si>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</si>
  <si>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</si>
  <si>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</si>
  <si>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</si>
  <si>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</si>
  <si>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</si>
  <si>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</si>
  <si>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</si>
  <si>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</si>
  <si>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</si>
  <si>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</si>
  <si>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</si>
  <si>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</si>
  <si>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</si>
  <si>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</si>
  <si>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</si>
  <si>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</si>
  <si>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</si>
  <si>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</si>
  <si>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</si>
  <si>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</si>
  <si>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</si>
  <si>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</si>
  <si>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</si>
  <si>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</si>
  <si>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</si>
  <si>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</si>
  <si>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</si>
  <si>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</si>
  <si>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</si>
  <si>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</si>
  <si>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</si>
  <si>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</si>
  <si>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</si>
  <si>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</si>
  <si>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</si>
  <si>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</si>
  <si>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{450d9ffe-7e15-4f5a-af38-6f0c856c286a}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</si>
  <si>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</si>
  <si>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</si>
  <si>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</si>
  <si>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</si>
  <si>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</si>
  <si>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</si>
  <si>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</si>
  <si>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</si>
  <si>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</si>
  <si>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</si>
  <si>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</si>
  <si>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</si>
  <si>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</si>
  <si>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Materiál [CZK]</t>
  </si>
  <si>
    <t>Montáž [CZK]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</si>
  <si>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</si>
  <si>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</si>
  <si>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</si>
  <si>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</si>
  <si>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</si>
  <si>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</si>
  <si>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</si>
  <si>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</si>
  <si>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</si>
  <si>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</si>
  <si>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</si>
  <si>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</si>
  <si>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</si>
  <si>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</si>
  <si>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</si>
  <si>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</si>
  <si>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</si>
  <si>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</si>
  <si>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</si>
  <si>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</si>
  <si>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</si>
  <si>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</si>
  <si>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</si>
  <si>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Zařízení staveniště</t>
  </si>
  <si>
    <t>VRN</t>
  </si>
  <si>
    <t>Územní vlivy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</si>
  <si>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</si>
  <si>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</si>
  <si>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</si>
  <si>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</si>
  <si>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</si>
  <si>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</si>
  <si>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</si>
  <si>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</si>
  <si>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</si>
  <si>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</si>
  <si>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</si>
  <si>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</si>
  <si>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</si>
  <si>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</si>
  <si>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</si>
  <si>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</si>
  <si>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</si>
  <si>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</si>
  <si>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</si>
  <si>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13</t>
  </si>
  <si>
    <t>K</t>
  </si>
  <si>
    <t>m2</t>
  </si>
  <si>
    <t>4</t>
  </si>
  <si>
    <t>VV</t>
  </si>
  <si>
    <t>Součet</t>
  </si>
  <si>
    <t>37</t>
  </si>
  <si>
    <t>12</t>
  </si>
  <si>
    <t>m3</t>
  </si>
  <si>
    <t>Zpevněné venkovní plochy - bourané (plochy vyčteny ze situace)</t>
  </si>
  <si>
    <t>36</t>
  </si>
  <si>
    <t>27</t>
  </si>
  <si>
    <t>29</t>
  </si>
  <si>
    <t>M</t>
  </si>
  <si>
    <t>8</t>
  </si>
  <si>
    <t>16</t>
  </si>
  <si>
    <t>14</t>
  </si>
  <si>
    <t>120</t>
  </si>
  <si>
    <t>kpl</t>
  </si>
  <si>
    <t>26</t>
  </si>
  <si>
    <t>64</t>
  </si>
  <si>
    <t>43</t>
  </si>
  <si>
    <t>40</t>
  </si>
  <si>
    <t>41</t>
  </si>
  <si>
    <t>42</t>
  </si>
  <si>
    <t>t</t>
  </si>
  <si>
    <t>128</t>
  </si>
  <si>
    <t>31714222R2</t>
  </si>
  <si>
    <t>Překlady nenosné přímé z pórobetonu v příčkách tl 100 mm pro světlost otvoru do 1010 mm</t>
  </si>
  <si>
    <t>kus</t>
  </si>
  <si>
    <t>708959581</t>
  </si>
  <si>
    <t>6</t>
  </si>
  <si>
    <t>129</t>
  </si>
  <si>
    <t>31714232R3</t>
  </si>
  <si>
    <t>Překlady nenosné přímé z pórobetonu v příčkách tl 150 mm pro světlost otvoru do 1010 mm</t>
  </si>
  <si>
    <t>-1217191480</t>
  </si>
  <si>
    <t>5</t>
  </si>
  <si>
    <t>47</t>
  </si>
  <si>
    <t>48</t>
  </si>
  <si>
    <t>55</t>
  </si>
  <si>
    <t>3402392R1</t>
  </si>
  <si>
    <t>Zazdívka otvorů pl do 4 m2 ve stěnách z cihel pálených dutinových tl 300 mm</t>
  </si>
  <si>
    <t>1117615802</t>
  </si>
  <si>
    <t>dozdění parapetu rušený vstup</t>
  </si>
  <si>
    <t>3,0*1,12</t>
  </si>
  <si>
    <t>dozděný parapetu pro okno O10</t>
  </si>
  <si>
    <t>1,45*1,12</t>
  </si>
  <si>
    <t>dozdívka v místě zmenšení otvoru - pro okno O9</t>
  </si>
  <si>
    <t>2,34*0,95</t>
  </si>
  <si>
    <t>0,34*0,85</t>
  </si>
  <si>
    <t>0,2*0,85</t>
  </si>
  <si>
    <t>dozdívka - rozdělení otvoru na dva - okna O8</t>
  </si>
  <si>
    <t>dozdívka v místě zmenšení otvoru - pro okno O7</t>
  </si>
  <si>
    <t>0,3*0,85</t>
  </si>
  <si>
    <t>dozdívka parapetu a dozdívka pro rozdělení otvoru pro dveře na dvě okna O6</t>
  </si>
  <si>
    <t>1,15*2,02</t>
  </si>
  <si>
    <t>0,25*0,85</t>
  </si>
  <si>
    <t>130</t>
  </si>
  <si>
    <t>342272323</t>
  </si>
  <si>
    <t>Příčky tl 100 mm z pórobetonových přesných hladkých příčkovek objemové hmotnosti 500 kg/m3</t>
  </si>
  <si>
    <t>-582714180</t>
  </si>
  <si>
    <t>(1,84+0,95+1,15+1,19+3,3+2*0,9+0,65+3,54+0,95+1,36+1,95)*3,009</t>
  </si>
  <si>
    <t>-0,7*1,97*5-0,8*1,97-1,0*1,97-0,8*1,97</t>
  </si>
  <si>
    <t>131</t>
  </si>
  <si>
    <t>342272523</t>
  </si>
  <si>
    <t>Příčky tl 150 mm z pórobetonových přesných hladkých příčkovek objemové hmotnosti 500 kg/m3</t>
  </si>
  <si>
    <t>-1724564440</t>
  </si>
  <si>
    <t>(1,65+3,45+3,2+3,3+3,1)*3,009</t>
  </si>
  <si>
    <t>-0,7*1,97*3</t>
  </si>
  <si>
    <t>0,3*3,009</t>
  </si>
  <si>
    <t>44</t>
  </si>
  <si>
    <t>49</t>
  </si>
  <si>
    <t>45</t>
  </si>
  <si>
    <t>50</t>
  </si>
  <si>
    <t>46</t>
  </si>
  <si>
    <t>51</t>
  </si>
  <si>
    <t>32</t>
  </si>
  <si>
    <t>33</t>
  </si>
  <si>
    <t>m</t>
  </si>
  <si>
    <t>34</t>
  </si>
  <si>
    <t>30</t>
  </si>
  <si>
    <t>31</t>
  </si>
  <si>
    <t>35</t>
  </si>
  <si>
    <t>52</t>
  </si>
  <si>
    <t>68</t>
  </si>
  <si>
    <t>trapézový plech</t>
  </si>
  <si>
    <t>3,0*30</t>
  </si>
  <si>
    <t>18</t>
  </si>
  <si>
    <t>19</t>
  </si>
  <si>
    <t>114</t>
  </si>
  <si>
    <t>5R1</t>
  </si>
  <si>
    <t>D+M dveře ke sprše</t>
  </si>
  <si>
    <t>1856095055</t>
  </si>
  <si>
    <t>178</t>
  </si>
  <si>
    <t>611131121</t>
  </si>
  <si>
    <t>Penetrace akrylát-silikonová vnitřních stropů nanášená ručně</t>
  </si>
  <si>
    <t>-120881151</t>
  </si>
  <si>
    <t>(6,47+160+7,76+1,223+0,86+2,93+3,221+3,22+3,85+3,93)</t>
  </si>
  <si>
    <t>150</t>
  </si>
  <si>
    <t>611311131</t>
  </si>
  <si>
    <t>Potažení vnitřních rovných stropů vápenným štukem tloušťky do 3 mm</t>
  </si>
  <si>
    <t>109119157</t>
  </si>
  <si>
    <t>148</t>
  </si>
  <si>
    <t>611325412</t>
  </si>
  <si>
    <t>Oprava vnitřní vápenocementové hladké omítky stropů v rozsahu plochy do 30%</t>
  </si>
  <si>
    <t>1148716535</t>
  </si>
  <si>
    <t>odměřeno dwg</t>
  </si>
  <si>
    <t>177</t>
  </si>
  <si>
    <t>612131121</t>
  </si>
  <si>
    <t>Penetrace akrylát-silikonová vnitřních stěn nanášená ručně</t>
  </si>
  <si>
    <t>-1300139356</t>
  </si>
  <si>
    <t>m.č. 1.01</t>
  </si>
  <si>
    <t>(6,83*3,009-0,7*1,97-1,0*1,97)</t>
  </si>
  <si>
    <t>m.č. 1.02,3</t>
  </si>
  <si>
    <t>(15,22*3,009-1,0*1,97-0,8*1,97*2-0,7*1,97*4)</t>
  </si>
  <si>
    <t>m.č. 1.04</t>
  </si>
  <si>
    <t>((3,235+0,9)*3,009-0,8*1,97)</t>
  </si>
  <si>
    <t>m.č. 1.05</t>
  </si>
  <si>
    <t>(0,7+1,05)*3,009</t>
  </si>
  <si>
    <t>m.č. 1.06</t>
  </si>
  <si>
    <t>(0,9*2*3,009-0,7*1,97)</t>
  </si>
  <si>
    <t>m.č. 1.07</t>
  </si>
  <si>
    <t>(3,458*3,009-0,7*1,97)</t>
  </si>
  <si>
    <t>m.č. 1.08</t>
  </si>
  <si>
    <t>(5,34*3,009-0,8*1,97)</t>
  </si>
  <si>
    <t>m.č. 1.09</t>
  </si>
  <si>
    <t>((7,55+0,95*2)*3,009-0,7*1,97)</t>
  </si>
  <si>
    <t>m.č. 1.10</t>
  </si>
  <si>
    <t>((7,75+1,15*2)*3,009-0,7*1,97)</t>
  </si>
  <si>
    <t>m.č. 1.11</t>
  </si>
  <si>
    <t>((7,59+1,19*2)*3,009-0,7*1,97)</t>
  </si>
  <si>
    <t>(3,55*3,009-1,15*2,75+2,75*2*0,14)</t>
  </si>
  <si>
    <t>(45,5*3,009+2,58*3,009+1,84*3,009-5,4*1,75-5,3*1,75*2-1,2*0,85-2,65*1,75)</t>
  </si>
  <si>
    <t>(5,7*3,009-2,4*0,85+1,35*3,009)</t>
  </si>
  <si>
    <t>((1,209+0,7)*3,009-0,45*0,85)</t>
  </si>
  <si>
    <t>(0,85*2*3,009-0,45*0,85)</t>
  </si>
  <si>
    <t>(4,08*3,009)</t>
  </si>
  <si>
    <t>(1,84*3,009-1,8*0,85)</t>
  </si>
  <si>
    <t>(0,95*3,009-0,6*0,85)</t>
  </si>
  <si>
    <t>(1,149*3,009-0,6*0,85)</t>
  </si>
  <si>
    <t>(1,389*3,009-0,9*0,85)</t>
  </si>
  <si>
    <t>Ostění oken</t>
  </si>
  <si>
    <t>(5,4*2+1,75*2+1,2*2+0,85*2+2,65*2+1,75*2+1,8*2+0,85*2+0,6*4+0,85*4+0,9*2+0,85*2+1,0+2,0*2+0,55*2+0,2*2+0,45*4+0,85*4)*0,2</t>
  </si>
  <si>
    <t>průvlak</t>
  </si>
  <si>
    <t>18,46*2*0,25</t>
  </si>
  <si>
    <t>154</t>
  </si>
  <si>
    <t>612142001</t>
  </si>
  <si>
    <t>Potažení vnitřních stěn sklovláknitým pletivem vtlačeným do tenkovrstvé hmoty</t>
  </si>
  <si>
    <t>643960550</t>
  </si>
  <si>
    <t>155</t>
  </si>
  <si>
    <t>612311131</t>
  </si>
  <si>
    <t>Potažení vnitřních stěn vápenným štukem tloušťky do 3 mm</t>
  </si>
  <si>
    <t>-1111679255</t>
  </si>
  <si>
    <t>odpočet obkladů</t>
  </si>
  <si>
    <t>-(2,3*(1,5-0,8)+3,62*2,8-0,45*0,85+2,6*1,6+(1,84+5,34)*2,8-1,8*0,8-0,8*1,97+(0,95+7,55+0,95*2)*2,8-0,7*1,97-06*1,97+(1,149+7,75+1,15*2)*2,8)</t>
  </si>
  <si>
    <t>-(-0,7*1,97-0,6*1,97+(1,389+7,59+1,19*2)*2,8-0,7*1,97-0,9*1,97)</t>
  </si>
  <si>
    <t>153</t>
  </si>
  <si>
    <t>612321121</t>
  </si>
  <si>
    <t>Vápenocementová omítka hladká jednovrstvá vnitřních stěn nanášená ručně</t>
  </si>
  <si>
    <t>-1438635325</t>
  </si>
  <si>
    <t>151</t>
  </si>
  <si>
    <t>612325402</t>
  </si>
  <si>
    <t>Oprava vnitřní vápenocementové hrubé omítky stěn v rozsahu plochy do 30%</t>
  </si>
  <si>
    <t>994930765</t>
  </si>
  <si>
    <t>152</t>
  </si>
  <si>
    <t>612325403</t>
  </si>
  <si>
    <t>Oprava vnitřní vápenocementové hrubé omítky stěn v rozsahu plochy do 50%</t>
  </si>
  <si>
    <t>564921173</t>
  </si>
  <si>
    <t>vyšší oprava navíc v místě bývalých obkladů</t>
  </si>
  <si>
    <t>(11,8+3,3*1,4+5,7*1,8+1,35*1,8+1,84*1,4+0,95*1,4+0,149*1,4+1,389*1,4)</t>
  </si>
  <si>
    <t>122</t>
  </si>
  <si>
    <t>622321141</t>
  </si>
  <si>
    <t>Vápenocementová omítka štuková dvouvrstvá vnějších stěn nanášená ručně</t>
  </si>
  <si>
    <t>832046678</t>
  </si>
  <si>
    <t>3,0*1,12*1,2</t>
  </si>
  <si>
    <t>1,45*1,12*1,2</t>
  </si>
  <si>
    <t>2,34*0,95*1,2</t>
  </si>
  <si>
    <t>0,34*0,85*1,2</t>
  </si>
  <si>
    <t>0,2*0,85*1,2</t>
  </si>
  <si>
    <t>0,3*0,85*1,2</t>
  </si>
  <si>
    <t>1,15*2,02*1,2</t>
  </si>
  <si>
    <t>0,25*0,85*1,2</t>
  </si>
  <si>
    <t>Opravy po bourání</t>
  </si>
  <si>
    <t>20</t>
  </si>
  <si>
    <t>ostění</t>
  </si>
  <si>
    <t>3,0*2*0,2+(1,2*2+0,85*2+2,65*2+1,75*2+1,8*2+0,85*2+0,6*2+0,85*2+0,6*2+0,85*2+0,9*2+0,65*2+1,15+2,2*2+0,55*2+0,45*2+0,85*2+0,45*2+0,85*2)*0,2</t>
  </si>
  <si>
    <t>136</t>
  </si>
  <si>
    <t>631311125</t>
  </si>
  <si>
    <t>Mazanina tl do 120 mm z betonu prostého tř. C 20/25</t>
  </si>
  <si>
    <t>1013814097</t>
  </si>
  <si>
    <t>191*(0,05+0,1)/2</t>
  </si>
  <si>
    <t>170</t>
  </si>
  <si>
    <t>631362021</t>
  </si>
  <si>
    <t>Výztuž mazanin svařovanými sítěmi Kari</t>
  </si>
  <si>
    <t>650909398</t>
  </si>
  <si>
    <t>191*3,01/1000</t>
  </si>
  <si>
    <t>126</t>
  </si>
  <si>
    <t>632R</t>
  </si>
  <si>
    <t>Vyrovnání podlah hrubé po bourání úpravě rozvodů 50-100 mm</t>
  </si>
  <si>
    <t>-2068648930</t>
  </si>
  <si>
    <t>cca 20%</t>
  </si>
  <si>
    <t>191*0,2</t>
  </si>
  <si>
    <t>17</t>
  </si>
  <si>
    <t>109</t>
  </si>
  <si>
    <t>642942611</t>
  </si>
  <si>
    <t>Osazování zárubní nebo rámů dveřních kovových do 2,5 m2 na montážní pěnu</t>
  </si>
  <si>
    <t>272131964</t>
  </si>
  <si>
    <t>5+3+1+1+1</t>
  </si>
  <si>
    <t>110</t>
  </si>
  <si>
    <t>5533134M1</t>
  </si>
  <si>
    <t>zárubeň ocelová tl. 100 700 L/P vč. PÚ</t>
  </si>
  <si>
    <t>1577867991</t>
  </si>
  <si>
    <t>111</t>
  </si>
  <si>
    <t>5533135M2</t>
  </si>
  <si>
    <t>zárubeň ocelová tl. 100 800 L/P, vč. PÚ</t>
  </si>
  <si>
    <t>-564694698</t>
  </si>
  <si>
    <t>112</t>
  </si>
  <si>
    <t>5533135M3</t>
  </si>
  <si>
    <t>zárubeň ocelová tl. 100 1000 L/P, vč. PÚ</t>
  </si>
  <si>
    <t>-5768705</t>
  </si>
  <si>
    <t>113</t>
  </si>
  <si>
    <t>5533138M4</t>
  </si>
  <si>
    <t>zárubeň ocelová tl. 150 700 L/P, vč. PÚ</t>
  </si>
  <si>
    <t>-998258494</t>
  </si>
  <si>
    <t>3</t>
  </si>
  <si>
    <t>22</t>
  </si>
  <si>
    <t>23</t>
  </si>
  <si>
    <t>124</t>
  </si>
  <si>
    <t>949101R</t>
  </si>
  <si>
    <t>Lešení pomocné pro objekty pozemních staveb s lešeňovou podlahou v do 1,9 m zatížení do 150 kg/m2</t>
  </si>
  <si>
    <t>34890124</t>
  </si>
  <si>
    <t>71</t>
  </si>
  <si>
    <t>961044111</t>
  </si>
  <si>
    <t>Bourání základů z betonu prostého</t>
  </si>
  <si>
    <t>86081021</t>
  </si>
  <si>
    <t>Vybourání schodu m.č. 1.09</t>
  </si>
  <si>
    <t>1,1*0,6*0,12</t>
  </si>
  <si>
    <t>56</t>
  </si>
  <si>
    <t>96202339R</t>
  </si>
  <si>
    <t xml:space="preserve">Bourání zdiva nadzákladového smíšeného na MV nebo MVC </t>
  </si>
  <si>
    <t>-1289859342</t>
  </si>
  <si>
    <t>Zvětšení otvoru pro okno O10</t>
  </si>
  <si>
    <t>1,2*0,9*0,3</t>
  </si>
  <si>
    <t>Zvětšení otvoru pro okno O8</t>
  </si>
  <si>
    <t>0,2*0,3*0,85</t>
  </si>
  <si>
    <t>bourání sloupku elektro</t>
  </si>
  <si>
    <t>0,37*1,1*1,5</t>
  </si>
  <si>
    <t>60</t>
  </si>
  <si>
    <t>962031136</t>
  </si>
  <si>
    <t>Bourání příček z tvárnic nebo příčkovek tl do 150 mm</t>
  </si>
  <si>
    <t>325394165</t>
  </si>
  <si>
    <t>tl. 150 mm</t>
  </si>
  <si>
    <t>(4,3+9,13)*2,77-0,8*1,97*4</t>
  </si>
  <si>
    <t>tl. 100 mm</t>
  </si>
  <si>
    <t>(3,95+3,95+4,6+1,1+0,575+0,95*2+1,34+3,11+1,6+1,6+0,9)*3,009-0,8*1,97*3-0,6*1,97*3</t>
  </si>
  <si>
    <t>965042141r</t>
  </si>
  <si>
    <t>Bourání podkladů pod dlažby nebo mazanin betonových tl do 100 mm pl přes 4 m2</t>
  </si>
  <si>
    <t>163650554</t>
  </si>
  <si>
    <t>Vstup</t>
  </si>
  <si>
    <t>5,1*0,1</t>
  </si>
  <si>
    <t>134</t>
  </si>
  <si>
    <t>965042R</t>
  </si>
  <si>
    <t xml:space="preserve">Bourání podkladů pod dlažby nebo mazanin betonových </t>
  </si>
  <si>
    <t>1075855058</t>
  </si>
  <si>
    <t>dle dokumentace 191 m2 a tl. 50-100 mm</t>
  </si>
  <si>
    <t>191*(0,1+0,05)/2</t>
  </si>
  <si>
    <t>965043441r</t>
  </si>
  <si>
    <t>Bourání podkladů pod dlažby betonových tl do 150 mm pl přes 4 m2</t>
  </si>
  <si>
    <t>-1813765040</t>
  </si>
  <si>
    <t>(65,4+10,5+4,3+13,6)*0,15</t>
  </si>
  <si>
    <t>78</t>
  </si>
  <si>
    <t>965046111</t>
  </si>
  <si>
    <t>Broušení stávajících betonových podlah úběr do 3 mm</t>
  </si>
  <si>
    <t>-1931964697</t>
  </si>
  <si>
    <t>Dle dokumentace 191 m2</t>
  </si>
  <si>
    <t>191,55</t>
  </si>
  <si>
    <t>135</t>
  </si>
  <si>
    <t>965049111</t>
  </si>
  <si>
    <t>Příplatek k bourání betonových mazanin za bourání se svařovanou sítí tl do 100 mm</t>
  </si>
  <si>
    <t>-145912198</t>
  </si>
  <si>
    <t>vstup</t>
  </si>
  <si>
    <t>11</t>
  </si>
  <si>
    <t>965049112</t>
  </si>
  <si>
    <t>Příplatek k bourání betonových mazanin za bourání se svařovanou sítí tl přes 100 mm</t>
  </si>
  <si>
    <t>1102725184</t>
  </si>
  <si>
    <t>7</t>
  </si>
  <si>
    <t>9650812R</t>
  </si>
  <si>
    <t>Bourání podlah z dlaždic keramických</t>
  </si>
  <si>
    <t>-1061451147</t>
  </si>
  <si>
    <t>4,75</t>
  </si>
  <si>
    <t>Dle dokumentace 191 m2 - podlaha přízemí</t>
  </si>
  <si>
    <t>191</t>
  </si>
  <si>
    <t>70</t>
  </si>
  <si>
    <t>9680722R</t>
  </si>
  <si>
    <t>Vybourání ocelovo-skleněné konstrukce (vstup)</t>
  </si>
  <si>
    <t>1619128747</t>
  </si>
  <si>
    <t>Rozvinutá délka konstrukce 5600 mm, výška 3700 mm, tl. 75 mm</t>
  </si>
  <si>
    <t>5,6*3,7</t>
  </si>
  <si>
    <t>57</t>
  </si>
  <si>
    <t>968072455</t>
  </si>
  <si>
    <t>Vybourání kovových dveřních zárubní pl do 2 m2</t>
  </si>
  <si>
    <t>-116004887</t>
  </si>
  <si>
    <t>0,8*1,97*7</t>
  </si>
  <si>
    <t>0,6*1,97*3</t>
  </si>
  <si>
    <t>1,0*2,0</t>
  </si>
  <si>
    <t>58</t>
  </si>
  <si>
    <t>968072456</t>
  </si>
  <si>
    <t>Vybourání kovových dveřních zárubní pl přes 2 m2</t>
  </si>
  <si>
    <t>224292645</t>
  </si>
  <si>
    <t>1,4*1,97</t>
  </si>
  <si>
    <t>24</t>
  </si>
  <si>
    <t>25</t>
  </si>
  <si>
    <t>176</t>
  </si>
  <si>
    <t>9R10</t>
  </si>
  <si>
    <t>Revizní šachty teplovodu - vybourání, začištění, dodávka + osazení šachty včetně PVC víka</t>
  </si>
  <si>
    <t>68180567</t>
  </si>
  <si>
    <t>180</t>
  </si>
  <si>
    <t>9R11</t>
  </si>
  <si>
    <t>Přípomoce pro profese</t>
  </si>
  <si>
    <t>-1906372790</t>
  </si>
  <si>
    <t>63</t>
  </si>
  <si>
    <t>9R2</t>
  </si>
  <si>
    <t>Odstranění zárubně otáčených dveří, s co nejmenším zásahem do konstrukce</t>
  </si>
  <si>
    <t>-168797082</t>
  </si>
  <si>
    <t>69</t>
  </si>
  <si>
    <t>9R3</t>
  </si>
  <si>
    <t>Repase stávajících dveří včetně nadsvětlíku - 2700x2750 mm (obroušení, nový nátěr - dle dokumentace)</t>
  </si>
  <si>
    <t>-433413749</t>
  </si>
  <si>
    <t>72</t>
  </si>
  <si>
    <t>9R4</t>
  </si>
  <si>
    <t>Úprava stávající betonové plochy - vyrovnání po bourání navazujících kcí</t>
  </si>
  <si>
    <t>887365002</t>
  </si>
  <si>
    <t>92</t>
  </si>
  <si>
    <t>132</t>
  </si>
  <si>
    <t>9R6</t>
  </si>
  <si>
    <t>Demontáž světelných tabulí (část elektro v rozpočtu elektro)</t>
  </si>
  <si>
    <t>-1347569695</t>
  </si>
  <si>
    <t>133</t>
  </si>
  <si>
    <t>9R7</t>
  </si>
  <si>
    <t>Hasící přístroj práškový přenosný s hasicí schopností 21A</t>
  </si>
  <si>
    <t>2058709238</t>
  </si>
  <si>
    <t>159</t>
  </si>
  <si>
    <t>9R8</t>
  </si>
  <si>
    <t>Kuchyňská linka vč. dřezu bez spotřebičů dle dokumentace</t>
  </si>
  <si>
    <t>1981366133</t>
  </si>
  <si>
    <t>160</t>
  </si>
  <si>
    <t>9R9</t>
  </si>
  <si>
    <t>Recepční pult</t>
  </si>
  <si>
    <t>-1238380218</t>
  </si>
  <si>
    <t>172</t>
  </si>
  <si>
    <t>997006512</t>
  </si>
  <si>
    <t>Vodorovné doprava suti s naložením a složením na skládku do 1 km</t>
  </si>
  <si>
    <t>-1218216459</t>
  </si>
  <si>
    <t>171</t>
  </si>
  <si>
    <t>99700651R</t>
  </si>
  <si>
    <t>Příplatek k vodorovnému přemístění suti na skládku za dalších 10 km</t>
  </si>
  <si>
    <t>634610448</t>
  </si>
  <si>
    <t>173</t>
  </si>
  <si>
    <t>997013831</t>
  </si>
  <si>
    <t>Poplatek za uložení stavebního směsného odpadu na skládce (skládkovné)</t>
  </si>
  <si>
    <t>-683227174</t>
  </si>
  <si>
    <t>161</t>
  </si>
  <si>
    <t>998011001</t>
  </si>
  <si>
    <t>Přesun hmot pro budovy zděné v do 6 m</t>
  </si>
  <si>
    <t>494136822</t>
  </si>
  <si>
    <t>83</t>
  </si>
  <si>
    <t>711111052</t>
  </si>
  <si>
    <t>Provedení izolace proti zemní vlhkosti vodorovné za studena 2x nátěr tekutou lepenkou</t>
  </si>
  <si>
    <t>1865988981</t>
  </si>
  <si>
    <t>Dle dokumentace 33,52 m2</t>
  </si>
  <si>
    <t>33,52</t>
  </si>
  <si>
    <t>87</t>
  </si>
  <si>
    <t>245510300</t>
  </si>
  <si>
    <t>nátěr hydroizolační - tekutá lepenka</t>
  </si>
  <si>
    <t>kg</t>
  </si>
  <si>
    <t>1003342736</t>
  </si>
  <si>
    <t>33,52*1,65</t>
  </si>
  <si>
    <t>85</t>
  </si>
  <si>
    <t>711112012</t>
  </si>
  <si>
    <t>Provedení izolace proti zemní vlhkosti svislé za studena nátěrem tekutou lepenkou</t>
  </si>
  <si>
    <t>1181930550</t>
  </si>
  <si>
    <t>(10,368-1,0-1,0-0,7+2,235+0,9+5,7+1,35-0,8+0,7+1,05+1,209+0,7+0,9*2+0,85*2-0,7+3,458+4,08-0,7+1,84+5,34-0,8+0,95+7,55+0,95*2-0,7-0,6)*0,5</t>
  </si>
  <si>
    <t>(1,149+7,75+1,15*2-0,7-0,6+1,389+7,59+1,19*2-0,7-0,9)*0,5</t>
  </si>
  <si>
    <t>(1,36*2+0,9)*2,0</t>
  </si>
  <si>
    <t>86</t>
  </si>
  <si>
    <t>1445006577</t>
  </si>
  <si>
    <t>(10,368-1,0-1,0-0,7+2,235+0,9+5,7+1,35-0,8+0,7+1,05+1,209+0,7+0,9*2+0,85*2-0,7+3,458+4,08-0,7+1,84+5,34-0,8+0,95+7,55+0,95*2-0,7-0,6)*0,5*1,65</t>
  </si>
  <si>
    <t>(1,149+7,75+1,15*2-0,7-0,6+1,389+7,59+1,19*2-0,7-0,9)*0,5*1,65</t>
  </si>
  <si>
    <t>(1,36*2+0,9)*2,0*1,65</t>
  </si>
  <si>
    <t>53</t>
  </si>
  <si>
    <t>711141559</t>
  </si>
  <si>
    <t>Provedení izolace proti zemní vlhkosti pásy přitavením vodorovné NAIP</t>
  </si>
  <si>
    <t>-1957640379</t>
  </si>
  <si>
    <t>V místě dozdívaných parapetů</t>
  </si>
  <si>
    <t>3,0*0,3+1,45*0,3+1,0*0,3</t>
  </si>
  <si>
    <t>54</t>
  </si>
  <si>
    <t>62832M</t>
  </si>
  <si>
    <t xml:space="preserve">pás těžký asfaltovaný </t>
  </si>
  <si>
    <t>1020945588</t>
  </si>
  <si>
    <t>(3,0*0,3+1,45*0,3+1,0*0,3)*1,15</t>
  </si>
  <si>
    <t>162</t>
  </si>
  <si>
    <t>998711201</t>
  </si>
  <si>
    <t>Přesun hmot procentní pro izolace proti vodě, vlhkosti a plynům v objektech v do 6 m</t>
  </si>
  <si>
    <t>%</t>
  </si>
  <si>
    <t>798238917</t>
  </si>
  <si>
    <t>144</t>
  </si>
  <si>
    <t>763431001</t>
  </si>
  <si>
    <t>Montáž minerálního podhledu s vyjímatelnými panely vel. do 0,36 m2 na zavěšený viditelný rošt</t>
  </si>
  <si>
    <t>180620258</t>
  </si>
  <si>
    <t>sociální zázemí, dle tab. místností</t>
  </si>
  <si>
    <t>2,97+3,3+3,22+3,85+3,93</t>
  </si>
  <si>
    <t>145</t>
  </si>
  <si>
    <t>590M</t>
  </si>
  <si>
    <t>Minerální podhled</t>
  </si>
  <si>
    <t>-184000349</t>
  </si>
  <si>
    <t>dle dokumentace</t>
  </si>
  <si>
    <t>(2,97+3,3+3,22+3,85+3,93)*1,1</t>
  </si>
  <si>
    <t>158</t>
  </si>
  <si>
    <t>763R</t>
  </si>
  <si>
    <t>SDK obložení kanalizace</t>
  </si>
  <si>
    <t>2145504644</t>
  </si>
  <si>
    <t>163</t>
  </si>
  <si>
    <t>998763401</t>
  </si>
  <si>
    <t>Přesun hmot procentní pro sádrokartonové konstrukce v objektech v do 6 m</t>
  </si>
  <si>
    <t>-79597906</t>
  </si>
  <si>
    <t>93</t>
  </si>
  <si>
    <t>764002851</t>
  </si>
  <si>
    <t>Demontáž oplechování parapetů do suti</t>
  </si>
  <si>
    <t>-1018644290</t>
  </si>
  <si>
    <t>1,2+1,2+2,34+1,2+1,2+1,2*2</t>
  </si>
  <si>
    <t>95</t>
  </si>
  <si>
    <t>7642166R</t>
  </si>
  <si>
    <t xml:space="preserve">Oplechování rovných parapetů celoplošně lepené </t>
  </si>
  <si>
    <t>386568219</t>
  </si>
  <si>
    <t>5,4+1,2+2,65+1,8+0,6+0,6+0,9+0,45+0,45</t>
  </si>
  <si>
    <t>164</t>
  </si>
  <si>
    <t>998764201</t>
  </si>
  <si>
    <t>Přesun hmot procentní pro konstrukce klempířské v objektech v do 6 m</t>
  </si>
  <si>
    <t>-1750662526</t>
  </si>
  <si>
    <t>67</t>
  </si>
  <si>
    <t>765142811r</t>
  </si>
  <si>
    <t>Demontáž krytiny z trapézových desek sklonu střechy do 15°</t>
  </si>
  <si>
    <t>-79794725</t>
  </si>
  <si>
    <t>125</t>
  </si>
  <si>
    <t>76641R</t>
  </si>
  <si>
    <t>D+M Obložení radiátoru dle dokumentace délka 1,6 m</t>
  </si>
  <si>
    <t>1772150020</t>
  </si>
  <si>
    <t>94</t>
  </si>
  <si>
    <t>7664418R</t>
  </si>
  <si>
    <t xml:space="preserve">Demontáž parapetních desek dřevěných nebo plastových </t>
  </si>
  <si>
    <t>1132907534</t>
  </si>
  <si>
    <t>99</t>
  </si>
  <si>
    <t>766622131</t>
  </si>
  <si>
    <t>Montáž plastových oken plochy přes 1 m2 otevíravých výšky do 1,5 m s rámem do zdiva</t>
  </si>
  <si>
    <t>-933479695</t>
  </si>
  <si>
    <t>O9</t>
  </si>
  <si>
    <t>1,8*0,85*1*2</t>
  </si>
  <si>
    <t>O11</t>
  </si>
  <si>
    <t>1,2*0,85*1*2</t>
  </si>
  <si>
    <t>766622132</t>
  </si>
  <si>
    <t>Montáž plastových oken plochy přes 1 m2 otevíravých výšky do 2,5 m s rámem do zdiva</t>
  </si>
  <si>
    <t>1997846757</t>
  </si>
  <si>
    <t>O4</t>
  </si>
  <si>
    <t>3,0*1,75*1*2</t>
  </si>
  <si>
    <t>O10</t>
  </si>
  <si>
    <t>2,65*1,75*2</t>
  </si>
  <si>
    <t>98</t>
  </si>
  <si>
    <t>766622216</t>
  </si>
  <si>
    <t>Montáž plastových oken plochy do 1 m2 otevíravých s rámem do zdiva</t>
  </si>
  <si>
    <t>854815790</t>
  </si>
  <si>
    <t>O6</t>
  </si>
  <si>
    <t>2*2</t>
  </si>
  <si>
    <t>O7</t>
  </si>
  <si>
    <t>1*2</t>
  </si>
  <si>
    <t>O8</t>
  </si>
  <si>
    <t>101</t>
  </si>
  <si>
    <t>766M1</t>
  </si>
  <si>
    <t>Okno dvojité plastové otevíravě sklopné 3000/1750 mm doplněno do stávajících výplní (O4) více dle dokumentace</t>
  </si>
  <si>
    <t>-1977159328</t>
  </si>
  <si>
    <t>102</t>
  </si>
  <si>
    <t>766M2</t>
  </si>
  <si>
    <t>Okno dvojité plastové sklopné 450/850 mm (O6) více dle dokumentace</t>
  </si>
  <si>
    <t>1434011042</t>
  </si>
  <si>
    <t>103</t>
  </si>
  <si>
    <t>766M3</t>
  </si>
  <si>
    <t>Okno dvojité plastové otevíravě sklopné 900/850 mm (O7) více dle dokumentace</t>
  </si>
  <si>
    <t>-33020183</t>
  </si>
  <si>
    <t>104</t>
  </si>
  <si>
    <t>766M4</t>
  </si>
  <si>
    <t>Okno dvojité plastové otevíravě sklopné 600/850 mm (O8) více dle dokumentace</t>
  </si>
  <si>
    <t>-917194732</t>
  </si>
  <si>
    <t>105</t>
  </si>
  <si>
    <t>766M5</t>
  </si>
  <si>
    <t>Okno dvojité plastové otevíravě sklopné 1800/850 mm (O9) více dle dokumentace</t>
  </si>
  <si>
    <t>2124481947</t>
  </si>
  <si>
    <t>106</t>
  </si>
  <si>
    <t>766M6</t>
  </si>
  <si>
    <t>Okno dvojité plastové otevíravě sklopné 2650/1750 mm (O10) více dle dokumentace</t>
  </si>
  <si>
    <t>-44469619</t>
  </si>
  <si>
    <t>107</t>
  </si>
  <si>
    <t>766M7</t>
  </si>
  <si>
    <t>Okno dvojité plastové otevíravě sklopné 1200/850 mm (O11) více dle dokumentace</t>
  </si>
  <si>
    <t>2044542480</t>
  </si>
  <si>
    <t>62</t>
  </si>
  <si>
    <t>76662286R</t>
  </si>
  <si>
    <t>Vyvěšení křídel dřevěných nebo plastových okenních</t>
  </si>
  <si>
    <t>-2060292988</t>
  </si>
  <si>
    <t>61</t>
  </si>
  <si>
    <t>766622R</t>
  </si>
  <si>
    <t>Demontáž rámu dvojtých oken</t>
  </si>
  <si>
    <t>2092687539</t>
  </si>
  <si>
    <t>1,2*0,85</t>
  </si>
  <si>
    <t>1,45*0,45</t>
  </si>
  <si>
    <t>2,34*1,8</t>
  </si>
  <si>
    <t>1,15*0,55</t>
  </si>
  <si>
    <t>59</t>
  </si>
  <si>
    <t>766691914</t>
  </si>
  <si>
    <t>Vyvěšení nebo zavěšení dřevěných křídel dveří pl do 2 m2</t>
  </si>
  <si>
    <t>-482914206</t>
  </si>
  <si>
    <t>Vyvěšení</t>
  </si>
  <si>
    <t>14+1</t>
  </si>
  <si>
    <t>Zavěšení dveří</t>
  </si>
  <si>
    <t>118</t>
  </si>
  <si>
    <t>766M9</t>
  </si>
  <si>
    <t>Dveře 700/1970 mm L/P dle dokumentace (L05,P05), včetně kovní a PÚ</t>
  </si>
  <si>
    <t>1163773775</t>
  </si>
  <si>
    <t>119</t>
  </si>
  <si>
    <t>766M10</t>
  </si>
  <si>
    <t>Dveře 800/1970 mm P dle dokumentace (P05), včetně kovní a PÚ</t>
  </si>
  <si>
    <t>69335792</t>
  </si>
  <si>
    <t>766M11</t>
  </si>
  <si>
    <t>Dveře částečně prosklené 1000/1970 mm s ochrannou folií na skleněné výplni dle dokumentace P (P09), včetně kovní a PÚ</t>
  </si>
  <si>
    <t>133684639</t>
  </si>
  <si>
    <t>96</t>
  </si>
  <si>
    <t>7666941R</t>
  </si>
  <si>
    <t xml:space="preserve">Montáž parapetních desek dřevěných nebo plastových </t>
  </si>
  <si>
    <t>-1894448235</t>
  </si>
  <si>
    <t>97</t>
  </si>
  <si>
    <t>607941M</t>
  </si>
  <si>
    <t>deska parapetní vč. krytek</t>
  </si>
  <si>
    <t>-243607772</t>
  </si>
  <si>
    <t>115</t>
  </si>
  <si>
    <t>766660351</t>
  </si>
  <si>
    <t>Montáž posuvných dveří jednokřídlových průchozí šířky do 800 mm do pojezdu na stěnu</t>
  </si>
  <si>
    <t>1904664967</t>
  </si>
  <si>
    <t>116</t>
  </si>
  <si>
    <t>766M8</t>
  </si>
  <si>
    <t>Dveře posuvné vč. kování dle dokumentace (L08) 800/1970, včetně kovní a PÚ</t>
  </si>
  <si>
    <t>248070073</t>
  </si>
  <si>
    <t>108</t>
  </si>
  <si>
    <t>766R1</t>
  </si>
  <si>
    <t>D+M dveře P01 bezpečnostní plastové 1000/2000 částečně prosklené, s ochrannou folií, s nadsvětlíkem, panikové kovní, elektronický zámek, samozavírač, stavěč vč. rámu a PÚ</t>
  </si>
  <si>
    <t>-461981789</t>
  </si>
  <si>
    <t>117</t>
  </si>
  <si>
    <t>766R2</t>
  </si>
  <si>
    <t>D+M systém pojezdu po stěně, pouzdro, jednokřídlé dveře</t>
  </si>
  <si>
    <t>1244002729</t>
  </si>
  <si>
    <t>165</t>
  </si>
  <si>
    <t>998766201</t>
  </si>
  <si>
    <t>Přesun hmot procentní pro konstrukce truhlářské v objektech v do 6 m</t>
  </si>
  <si>
    <t>235490523</t>
  </si>
  <si>
    <t>121</t>
  </si>
  <si>
    <t>7676R</t>
  </si>
  <si>
    <t xml:space="preserve">Demontáž mříží </t>
  </si>
  <si>
    <t>-6990662</t>
  </si>
  <si>
    <t>1,2*0,85+1,2*0,85+1,45*0,45+2,34*1,8+1,2*0,85+1,2*0,85+1,15*0,55+1,15*0,55</t>
  </si>
  <si>
    <t>166</t>
  </si>
  <si>
    <t>998767201</t>
  </si>
  <si>
    <t>Přesun hmot procentní pro zámečnické konstrukce v objektech v do 6 m</t>
  </si>
  <si>
    <t>-1158666355</t>
  </si>
  <si>
    <t>73</t>
  </si>
  <si>
    <t>771473810</t>
  </si>
  <si>
    <t>Demontáž soklíků z dlaždic keramických lepených rovných</t>
  </si>
  <si>
    <t>1330514567</t>
  </si>
  <si>
    <t>12,6</t>
  </si>
  <si>
    <t>m.č. 1.02</t>
  </si>
  <si>
    <t>35,3</t>
  </si>
  <si>
    <t>m.č. 1.03</t>
  </si>
  <si>
    <t>8,5</t>
  </si>
  <si>
    <t>14,2</t>
  </si>
  <si>
    <t>5,8</t>
  </si>
  <si>
    <t>5,5</t>
  </si>
  <si>
    <t>11,65</t>
  </si>
  <si>
    <t>88</t>
  </si>
  <si>
    <t>771474112</t>
  </si>
  <si>
    <t>Montáž soklíků z dlaždic keramických rovných flexibilní lepidlo v do 90 mm</t>
  </si>
  <si>
    <t>-832559492</t>
  </si>
  <si>
    <t>(10,368-1,0-1,0-0,7+3,235+0,9+5,7+1,35-0,8+0,7+1,05+1,209+0,7+0,9*2+0,85*2-0,7+3,458+4,08-0,7+1,84+5,34-0,8+0,95+7,55+0,95*2-0,7*3-0,6*3+1,149+7,75)</t>
  </si>
  <si>
    <t>(+1,15*2+1,389+7,59+1,19*2)</t>
  </si>
  <si>
    <t>89</t>
  </si>
  <si>
    <t>5976131M2</t>
  </si>
  <si>
    <t>sokl keramický 30 cm</t>
  </si>
  <si>
    <t>-472398057</t>
  </si>
  <si>
    <t>(10,368-1,0-1,0-0,7+3,235+0,9+5,7+1,35-0,8+0,7+1,05+1,209+0,7+0,9*2+0,85*2-0,7+3,458+4,08-0,7+1,84+5,34-0,8+0,95+7,55+0,95*2-0,7*3-0,6*3+1,149)*3,4 vý</t>
  </si>
  <si>
    <t>(7,75+1,15*2+1,389+7,59+1,19*2)*3,4 výp.</t>
  </si>
  <si>
    <t>230</t>
  </si>
  <si>
    <t>81</t>
  </si>
  <si>
    <t>7715743R</t>
  </si>
  <si>
    <t xml:space="preserve">Montáž podlah keramických lepených rychletuhnoucím flexi lepidlem </t>
  </si>
  <si>
    <t>1279691248</t>
  </si>
  <si>
    <t>82</t>
  </si>
  <si>
    <t>59761M</t>
  </si>
  <si>
    <t>dlaždice keramické opotřebení PEI2, protiskluznost R9</t>
  </si>
  <si>
    <t>-424275779</t>
  </si>
  <si>
    <t>33,52*1,15</t>
  </si>
  <si>
    <t>179</t>
  </si>
  <si>
    <t>771591111</t>
  </si>
  <si>
    <t>Podlahy penetrace podkladu</t>
  </si>
  <si>
    <t>-1158045328</t>
  </si>
  <si>
    <t>79</t>
  </si>
  <si>
    <t>771990112</t>
  </si>
  <si>
    <t>Vyrovnání podkladu samonivelační stěrkou tl 4 mm pevnosti 30 Mpa</t>
  </si>
  <si>
    <t>1446534194</t>
  </si>
  <si>
    <t>Dle dokumentace 191,55 m2</t>
  </si>
  <si>
    <t>80</t>
  </si>
  <si>
    <t>771990192</t>
  </si>
  <si>
    <t>Příplatek k vyrovnání podkladu dlažby samonivelační stěrkou pevnosti 30 Mpa ZKD 1 mm tloušťky</t>
  </si>
  <si>
    <t>-1159080086</t>
  </si>
  <si>
    <t>167</t>
  </si>
  <si>
    <t>998771201</t>
  </si>
  <si>
    <t>Přesun hmot procentní pro podlahy z dlaždic v objektech v do 6 m</t>
  </si>
  <si>
    <t>952429282</t>
  </si>
  <si>
    <t>142</t>
  </si>
  <si>
    <t>7762211R</t>
  </si>
  <si>
    <t>Lepení pásů z PVC standardním lepidlem vč. svařování</t>
  </si>
  <si>
    <t>1189409444</t>
  </si>
  <si>
    <t>158,03</t>
  </si>
  <si>
    <t>143</t>
  </si>
  <si>
    <t>284M</t>
  </si>
  <si>
    <t xml:space="preserve">PVC zátěžové min 2,5 mm, nášlapná vrstva 0,7 mm, povrchová úprava PUR </t>
  </si>
  <si>
    <t>-1528360632</t>
  </si>
  <si>
    <t>158,03*1,1</t>
  </si>
  <si>
    <t>156</t>
  </si>
  <si>
    <t>7764111R</t>
  </si>
  <si>
    <t xml:space="preserve">Montáž obvodových soklíků </t>
  </si>
  <si>
    <t>-1761220630</t>
  </si>
  <si>
    <t>(45,5+2,58+1,84+15,22-0,8*2-0,7*4-10)</t>
  </si>
  <si>
    <t>157</t>
  </si>
  <si>
    <t>28411M</t>
  </si>
  <si>
    <t xml:space="preserve">lišta speciální soklová PVC </t>
  </si>
  <si>
    <t>-1411527029</t>
  </si>
  <si>
    <t>(45,5+2,58+1,84+15,22-0,8*2-0,7*4-10)*1,02</t>
  </si>
  <si>
    <t>168</t>
  </si>
  <si>
    <t>998776201</t>
  </si>
  <si>
    <t>Přesun hmot procentní pro podlahy povlakové v objektech v do 6 m</t>
  </si>
  <si>
    <t>-302215160</t>
  </si>
  <si>
    <t>74</t>
  </si>
  <si>
    <t>781473810</t>
  </si>
  <si>
    <t>Demontáž obkladů z obkladaček keramických lepených</t>
  </si>
  <si>
    <t>1733265459</t>
  </si>
  <si>
    <t>6,17*1,9</t>
  </si>
  <si>
    <t>12,6*1,8-0,8*1,8</t>
  </si>
  <si>
    <t>14,85*1,4-0,8*1,4*2</t>
  </si>
  <si>
    <t>2,5*1,4</t>
  </si>
  <si>
    <t>3,79*1,4</t>
  </si>
  <si>
    <t>4,378*1,4-0,6*1,4</t>
  </si>
  <si>
    <t>90</t>
  </si>
  <si>
    <t>781474115</t>
  </si>
  <si>
    <t>Montáž obkladů vnitřních keramických hladkých do 25 ks/m2 lepených flexibilním lepidlem</t>
  </si>
  <si>
    <t>1814390207</t>
  </si>
  <si>
    <t>3,62*2,8-0,45*0,85+2,6*1,6+(1,84+5,34)*2,8-1,8*0,8-0,8*1,97+(0,95+7,55+0,95*2)*2,8-0,7*1,97-0,6*1,97+(1,149+7,75+1,15*2)*2,8-0,7*1,97-0,6*1,97</t>
  </si>
  <si>
    <t>(1,389+7,59+1,19*2)*2,8-0,7*1,97-0,9*1,97</t>
  </si>
  <si>
    <t>91</t>
  </si>
  <si>
    <t>597610M</t>
  </si>
  <si>
    <t xml:space="preserve">obkládačky keramické </t>
  </si>
  <si>
    <t>536210430</t>
  </si>
  <si>
    <t>(3,62*2,8-0,45*0,85+2,6*1,6+(1,84+5,34)*2,8-1,8*0,8-0,8*1,97+(0,95+7,55+0,95*2)*2,8-0,7*1,97-0,6*1,97+(1,149+7,75+1,15*2)*2,8-0,7*1,97-0,6*1,97)*1,1</t>
  </si>
  <si>
    <t>((1,389+7,59+1,19*2)*2,8-0,7*1,97-0,9*1,97)*1,1</t>
  </si>
  <si>
    <t>137</t>
  </si>
  <si>
    <t>781474117</t>
  </si>
  <si>
    <t>Montáž obkladů vnitřních keramických hladkých do 45 ks/m2 lepených flexibilním lepidlem</t>
  </si>
  <si>
    <t>191601533</t>
  </si>
  <si>
    <t>2,3*(1,5-0,8)</t>
  </si>
  <si>
    <t>138</t>
  </si>
  <si>
    <t>597610M2</t>
  </si>
  <si>
    <t>obkládačky keramické kuchyň</t>
  </si>
  <si>
    <t>646011361</t>
  </si>
  <si>
    <t>2,3*(1,5-0,8)*1,1</t>
  </si>
  <si>
    <t>169</t>
  </si>
  <si>
    <t>998781201</t>
  </si>
  <si>
    <t>Přesun hmot procentní pro obklady keramické v objektech v do 6 m</t>
  </si>
  <si>
    <t>2008505069</t>
  </si>
  <si>
    <t>65</t>
  </si>
  <si>
    <t>66</t>
  </si>
  <si>
    <t>75</t>
  </si>
  <si>
    <t>784121001</t>
  </si>
  <si>
    <t>Oškrabání malby v mísnostech výšky do 3,80 m</t>
  </si>
  <si>
    <t>-1882195863</t>
  </si>
  <si>
    <t>(0,65+3,73+3,5)*1,6-0,87*1,25*2+1,15*0,14*2</t>
  </si>
  <si>
    <t>9,98</t>
  </si>
  <si>
    <t>(7,26+0,49*2+27,5)*1,6-1,2*1,25*2-5,3*1,25*2+3</t>
  </si>
  <si>
    <t>4,02*3,1</t>
  </si>
  <si>
    <t>3,9</t>
  </si>
  <si>
    <t>6,7*3,1*0,4</t>
  </si>
  <si>
    <t>9,6</t>
  </si>
  <si>
    <t>(1,29+3,63)*3,1-1,2*0,85*2+2*0,55</t>
  </si>
  <si>
    <t>13,5</t>
  </si>
  <si>
    <t>(2,25+4,69)*1,6+4,23*0,24+1-2,34*1,25</t>
  </si>
  <si>
    <t>17,3</t>
  </si>
  <si>
    <t>(2,74*1,6-1,45*1,25-1,2*0,85+2)</t>
  </si>
  <si>
    <t>3,6</t>
  </si>
  <si>
    <t>(2,96*3,1-1,2*0,85+1)</t>
  </si>
  <si>
    <t>2,334</t>
  </si>
  <si>
    <t>(1,9*3,1)*0,55</t>
  </si>
  <si>
    <t>1,09</t>
  </si>
  <si>
    <t>1,25*3,1*0,55</t>
  </si>
  <si>
    <t>10,71</t>
  </si>
  <si>
    <t>1,473</t>
  </si>
  <si>
    <t>průvlak střední</t>
  </si>
  <si>
    <t>18,46*0,25*2</t>
  </si>
  <si>
    <t>76</t>
  </si>
  <si>
    <t>7841210R</t>
  </si>
  <si>
    <t>Odstranění syté, voděodolné malby</t>
  </si>
  <si>
    <t>1901686437</t>
  </si>
  <si>
    <t>(0,65+3,73+3,5)*1,5-0,97*1,5*2</t>
  </si>
  <si>
    <t>(7,26+0,49*2+27)*1,5-1,2*0,5*2-5,3*0,5*2</t>
  </si>
  <si>
    <t>(2,25+4,69)*1,5-2,35*0,55+1</t>
  </si>
  <si>
    <t>2,74*1,5-1,45*1,5+0,5</t>
  </si>
  <si>
    <t>149</t>
  </si>
  <si>
    <t>784211101</t>
  </si>
  <si>
    <t>Dvojnásobné bílé malby ze směsí za mokra výborně otěruvzdorných v místnostech výšky do 3,80 m</t>
  </si>
  <si>
    <t>-1646053336</t>
  </si>
  <si>
    <t>stropy odměřeno z dwg</t>
  </si>
  <si>
    <t>174</t>
  </si>
  <si>
    <t>030001000</t>
  </si>
  <si>
    <t>Zařízení staveniště, ochrana konstrukcí</t>
  </si>
  <si>
    <t>1024</t>
  </si>
  <si>
    <t>-263944590</t>
  </si>
  <si>
    <t>175</t>
  </si>
  <si>
    <t>065002000</t>
  </si>
  <si>
    <t>Mimostaveništní doprava materiálů</t>
  </si>
  <si>
    <t>1573837017</t>
  </si>
  <si>
    <t>1) Souhrnný list stavby</t>
  </si>
  <si>
    <t>2) Rekapitulace objektů</t>
  </si>
  <si>
    <t>/</t>
  </si>
  <si>
    <t>Rekapitulace stavby</t>
  </si>
  <si>
    <t>ZTI</t>
  </si>
  <si>
    <t>Vytápění</t>
  </si>
  <si>
    <t>Zařízení slaboproudé elektrotechniky</t>
  </si>
  <si>
    <t>Zařízení silnoproudé elektrotechniky</t>
  </si>
  <si>
    <t>1) Krycí list soupisu</t>
  </si>
  <si>
    <t>2) Rekapitulace</t>
  </si>
  <si>
    <t>3) Soupis prací</t>
  </si>
  <si>
    <t>{29e13cc4-5b3a-4e06-b436-61ecb8c41665}</t>
  </si>
  <si>
    <t>KRYCÍ LIST SOUPISU</t>
  </si>
  <si>
    <t>Objekt:</t>
  </si>
  <si>
    <t>D.1.4.1. - zdravotechnika</t>
  </si>
  <si>
    <t>KSO:</t>
  </si>
  <si>
    <t>Rimavské Soboty p. č. 5598, Kolín II</t>
  </si>
  <si>
    <t>Zadavatel:</t>
  </si>
  <si>
    <t>Město Kolín, Karlovo náměstí 78, Kolín I, 280 02</t>
  </si>
  <si>
    <t>Uchazeč:</t>
  </si>
  <si>
    <t>Zpracováno dle metodiky ÚRS s maximálním zatříděním položek (popisu činností) dle Třídníku stavebních konstrukcí a prací. Položky, které databáze neobsahuje, oceněny dle brutto ceníků příslušných dodavatelů._x000D_
_x000D_
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_x000D_
_x000D_
Celková množství u jednotlivých položek (kusy, metry) byla odměřena a sečtena ručně a digitálně z výkresů.</t>
  </si>
  <si>
    <t>Základ daně</t>
  </si>
  <si>
    <t>Sazba daně</t>
  </si>
  <si>
    <t>Výše daně</t>
  </si>
  <si>
    <t>REKAPITULACE ČLENĚNÍ SOUPISU PRACÍ</t>
  </si>
  <si>
    <t>Kód dílu - Popis</t>
  </si>
  <si>
    <t>Náklady soupisu celkem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</si>
  <si>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</si>
  <si>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</si>
  <si>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</si>
  <si>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</si>
  <si>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</si>
  <si>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 xml:space="preserve">    VRN1 - Průzkumné, geodetické a projektové práce</t>
  </si>
  <si>
    <t>SOUPIS PRACÍ</t>
  </si>
  <si>
    <t>Cenová soustava</t>
  </si>
  <si>
    <t>PSV</t>
  </si>
  <si>
    <t>Práce a dodávky PSV</t>
  </si>
  <si>
    <t>713</t>
  </si>
  <si>
    <t>Izolace tepelné</t>
  </si>
  <si>
    <t>713463131</t>
  </si>
  <si>
    <t>Montáž izolace tepelné potrubí potrubními pouzdry bez úpravy slepenými 1x tl izolace do 25 mm</t>
  </si>
  <si>
    <t>CS ÚRS 2016 01</t>
  </si>
  <si>
    <t>-1418093333</t>
  </si>
  <si>
    <t>PP</t>
  </si>
  <si>
    <t>Montáž izolace tepelné potrubí a ohybů tvarovkami nebo deskami potrubními pouzdry bez povrchové úpravy (izolační materiál ve specifikaci) přilepenými v příčných a podélných spojích izolace potrubí do 25 mm jednovrstvá, tloušťky izolace</t>
  </si>
  <si>
    <t>dle potrubí+stávající</t>
  </si>
  <si>
    <t>20+8+36+12+35</t>
  </si>
  <si>
    <t>283771020</t>
  </si>
  <si>
    <t>izolace potrubí návleková 22 x 6 mm</t>
  </si>
  <si>
    <t>1034848586</t>
  </si>
  <si>
    <t>Tvarovky z lehčených plastů izolace potrubí návleková vnitřní průměr x tl. izolace [mm], délka  2 m 22 x  6</t>
  </si>
  <si>
    <t>283771040</t>
  </si>
  <si>
    <t>izolace potrubí návleková 22 x 13 mm</t>
  </si>
  <si>
    <t>-2031227472</t>
  </si>
  <si>
    <t>Tvarovky z lehčených plastů izolace potrubí návleková vnitřní průměr x tl. izolace [mm], délka  2 m 22 x 13</t>
  </si>
  <si>
    <t>283771090</t>
  </si>
  <si>
    <t>izolace potrubí návleková 28 x 6 mm</t>
  </si>
  <si>
    <t>1475411185</t>
  </si>
  <si>
    <t>Tvarovky z lehčených plastů izolace potrubí návleková vnitřní průměr x tl. izolace [mm], délka  2 m 28 x  6</t>
  </si>
  <si>
    <t>283770480</t>
  </si>
  <si>
    <t>izolace potrubí návleková 28 x 20 mm</t>
  </si>
  <si>
    <t>-1150450669</t>
  </si>
  <si>
    <t>Tvarovky z lehčených plastů izolace potrubí návleková vnitřní průměr x tl. izolace [mm], délka  2 m 28 x 20</t>
  </si>
  <si>
    <t>283771130</t>
  </si>
  <si>
    <t>izolace potrubí návleková 35 x 6 mm</t>
  </si>
  <si>
    <t>-2133837896</t>
  </si>
  <si>
    <t>Tvarovky z lehčených plastů izolace potrubí návleková vnitřní průměr x tl. izolace [mm], délka  2 m 35 x  6</t>
  </si>
  <si>
    <t>721</t>
  </si>
  <si>
    <t>Zdravotechnika - vnitřní kanalizace</t>
  </si>
  <si>
    <t>721140802</t>
  </si>
  <si>
    <t>Demontáž potrubí litinové do DN 100</t>
  </si>
  <si>
    <t>706470694</t>
  </si>
  <si>
    <t>Demontáž potrubí z litinových trub odpadních nebo dešťových do DN 100</t>
  </si>
  <si>
    <t>721171803</t>
  </si>
  <si>
    <t>Demontáž potrubí z PVC do D 75</t>
  </si>
  <si>
    <t>-341855787</t>
  </si>
  <si>
    <t>Demontáž potrubí z novodurových trub odpadních nebo připojovacích do D 75</t>
  </si>
  <si>
    <t>9</t>
  </si>
  <si>
    <t>721171808</t>
  </si>
  <si>
    <t>Demontáž potrubí z PVC do D 114</t>
  </si>
  <si>
    <t>-363232049</t>
  </si>
  <si>
    <t>Demontáž potrubí z novodurových trub odpadních nebo připojovacích přes 75 do D 114</t>
  </si>
  <si>
    <t>721210813</t>
  </si>
  <si>
    <t>Demontáž vpustí podlahových DN 100</t>
  </si>
  <si>
    <t>-539462464</t>
  </si>
  <si>
    <t>Demontáž kanalizačního příslušenství vpustí podlahových DN 100</t>
  </si>
  <si>
    <t>721140905</t>
  </si>
  <si>
    <t>Potrubí litinové vsazení odbočky DN 100</t>
  </si>
  <si>
    <t>-756653252</t>
  </si>
  <si>
    <t>Opravy odpadního potrubí litinového vsazení odbočky do potrubí DN 100</t>
  </si>
  <si>
    <t>286115520</t>
  </si>
  <si>
    <t>přechodový kus kanalizace plastové KGUGE-DN 110</t>
  </si>
  <si>
    <t>-1993223577</t>
  </si>
  <si>
    <t>Trubky z polyvinylchloridu kanalizace domovní a uliční KG - Systém (PVC) přechod na litinové potrubí KGUGE KGUG-DN 110</t>
  </si>
  <si>
    <t>721174042</t>
  </si>
  <si>
    <t>Potrubí kanalizační z PP připojovací systém HT DN 40</t>
  </si>
  <si>
    <t>18902531</t>
  </si>
  <si>
    <t>Potrubí z plastových trub HT Systém (polypropylenové PPs) připojovací DN 40</t>
  </si>
  <si>
    <t>721174043</t>
  </si>
  <si>
    <t>Potrubí kanalizační z PP připojovací systém HT DN 50</t>
  </si>
  <si>
    <t>559071669</t>
  </si>
  <si>
    <t>Potrubí z plastových trub HT Systém (polypropylenové PPs) připojovací DN 50</t>
  </si>
  <si>
    <t>721174045</t>
  </si>
  <si>
    <t>Potrubí kanalizační z PP připojovací systém HT DN 100</t>
  </si>
  <si>
    <t>-214264699</t>
  </si>
  <si>
    <t>Potrubí z plastových trub HT Systém (polypropylenové PPs) připojovací DN 100</t>
  </si>
  <si>
    <t>721194104</t>
  </si>
  <si>
    <t>Vyvedení a upevnění odpadních výpustek DN 40</t>
  </si>
  <si>
    <t>892559893</t>
  </si>
  <si>
    <t>Vyměření přípojek na potrubí vyvedení a upevnění odpadních výpustek DN 40</t>
  </si>
  <si>
    <t>721194105</t>
  </si>
  <si>
    <t>Vyvedení a upevnění odpadních výpustek DN 50</t>
  </si>
  <si>
    <t>1951661072</t>
  </si>
  <si>
    <t>Vyměření přípojek na potrubí vyvedení a upevnění odpadních výpustek DN 50</t>
  </si>
  <si>
    <t>721194109</t>
  </si>
  <si>
    <t>Vyvedení a upevnění odpadních výpustek DN 100</t>
  </si>
  <si>
    <t>1123513962</t>
  </si>
  <si>
    <t>Vyměření přípojek na potrubí vyvedení a upevnění odpadních výpustek DN 100</t>
  </si>
  <si>
    <t>721290111</t>
  </si>
  <si>
    <t>Zkouška těsnosti potrubí kanalizace vodou do DN 125</t>
  </si>
  <si>
    <t>1249891110</t>
  </si>
  <si>
    <t>Zkouška těsnosti kanalizace v objektech vodou do DN 125</t>
  </si>
  <si>
    <t>dle potrubí</t>
  </si>
  <si>
    <t>12+6+8</t>
  </si>
  <si>
    <t>721290821</t>
  </si>
  <si>
    <t>Přemístění vnitrostaveništní demontovaných hmot vnitřní kanalizace v objektech výšky do 6 m</t>
  </si>
  <si>
    <t>-652335249</t>
  </si>
  <si>
    <t>Vnitrostaveništní přemístění vybouraných (demontovaných) hmot vnitřní kanalizace vodorovně do 100 m v objektech výšky do 6 m</t>
  </si>
  <si>
    <t>998721101</t>
  </si>
  <si>
    <t>Přesun hmot tonážní pro vnitřní kanalizace v objektech v do 6 m</t>
  </si>
  <si>
    <t>1355436857</t>
  </si>
  <si>
    <t>Přesun hmot pro vnitřní kanalizace stanovený z hmotnosti přesunovaného materiálu vodorovná dopravní vzdálenost do 50 m v objektech výšky do 6 m</t>
  </si>
  <si>
    <t>998721181</t>
  </si>
  <si>
    <t>Příplatek k přesunu hmot tonážní 721 prováděný bez použití mechanizace</t>
  </si>
  <si>
    <t>1891707910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</si>
  <si>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</si>
  <si>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</si>
  <si>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</si>
  <si>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722130801</t>
  </si>
  <si>
    <t>Demontáž potrubí ocelové pozinkované závitové do DN 25</t>
  </si>
  <si>
    <t>-1250503934</t>
  </si>
  <si>
    <t>Demontáž potrubí z ocelových trubek pozinkovaných závitových do DN 25</t>
  </si>
  <si>
    <t>722170801</t>
  </si>
  <si>
    <t>Demontáž rozvodů vody z plastů do D 25</t>
  </si>
  <si>
    <t>337083490</t>
  </si>
  <si>
    <t>Demontáž rozvodů vody z plastů do D 25 mm</t>
  </si>
  <si>
    <t>722181812</t>
  </si>
  <si>
    <t>Demontáž plstěných pásů z trub do D 50</t>
  </si>
  <si>
    <t>-1737495155</t>
  </si>
  <si>
    <t>8+6</t>
  </si>
  <si>
    <t>722220861</t>
  </si>
  <si>
    <t>Demontáž armatur závitových se dvěma závity G do 3/4</t>
  </si>
  <si>
    <t>-1038372570</t>
  </si>
  <si>
    <t>Demontáž armatur závitových se dvěma závity do G 3/4</t>
  </si>
  <si>
    <t>722174022</t>
  </si>
  <si>
    <t>Potrubí vodovodní plastové PPR svar polyfuze PN 20 D 20 x 3,4 mm</t>
  </si>
  <si>
    <t>-212923807</t>
  </si>
  <si>
    <t>Potrubí z plastových trubek z polypropylenu (PPR) svařovaných polyfuzně PN 20 (SDR 6) D 20 x 3,4</t>
  </si>
  <si>
    <t>28</t>
  </si>
  <si>
    <t>722174023</t>
  </si>
  <si>
    <t>Potrubí vodovodní plastové PPR svar polyfuze PN 20 D 25 x 4,2 mm</t>
  </si>
  <si>
    <t>-1705500326</t>
  </si>
  <si>
    <t>Potrubí z plastových trubek z polypropylenu (PPR) svařovaných polyfuzně PN 20 (SDR 6) D 25 x 4,2</t>
  </si>
  <si>
    <t>722174024</t>
  </si>
  <si>
    <t>Potrubí vodovodní plastové PPR svar polyfuze PN 20 D 32 x5,4 mm</t>
  </si>
  <si>
    <t>-740905718</t>
  </si>
  <si>
    <t>Potrubí z plastových trubek z polypropylenu (PPR) svařovaných polyfuzně PN 20 (SDR 6) D 32 x 5,4</t>
  </si>
  <si>
    <t>722190401</t>
  </si>
  <si>
    <t>Vyvedení a upevnění výpustku do DN 25</t>
  </si>
  <si>
    <t>-1609362846</t>
  </si>
  <si>
    <t>Zřízení přípojek na potrubí vyvedení a upevnění výpustek do DN 25</t>
  </si>
  <si>
    <t>722232044</t>
  </si>
  <si>
    <t>Kohout kulový přímý G 3/4 PN 42 do 185°C vnitřní závit</t>
  </si>
  <si>
    <t>-1896744507</t>
  </si>
  <si>
    <t>Armatury se dvěma závity kulové kohouty PN 42 do 185  st.C přímé vnitřní závit G 3/4</t>
  </si>
  <si>
    <t>734211120</t>
  </si>
  <si>
    <t>Ventil závitový odvzdušňovací G 1/2 PN 14 do 120°C automatický</t>
  </si>
  <si>
    <t>45628796</t>
  </si>
  <si>
    <t>Ventily odvzdušňovací závitové automatické PN 14 do 120 st.C G 1/2</t>
  </si>
  <si>
    <t>722262301</t>
  </si>
  <si>
    <t>Vodoměr závitový vícevtokový mokroběžný do 40 °C G 3/4 x 105 mm Qn 2,5 m3/s vertikální</t>
  </si>
  <si>
    <t>1427943588</t>
  </si>
  <si>
    <t>Vodoměry pro vodu do 40 st.C závitové vertikální vícevtokové mokroběžné G 3/4 x 105 mm Qn 2,5</t>
  </si>
  <si>
    <t>722290226</t>
  </si>
  <si>
    <t>Zkouška těsnosti vodovodního potrubí závitového do DN 50</t>
  </si>
  <si>
    <t>563683833</t>
  </si>
  <si>
    <t>Zkoušky, proplach a desinfekce vodovodního potrubí zkoušky těsnosti vodovodního potrubí závitového do DN 50</t>
  </si>
  <si>
    <t>4+43+32</t>
  </si>
  <si>
    <t>722290234</t>
  </si>
  <si>
    <t>Proplach a dezinfekce vodovodního potrubí do DN 80</t>
  </si>
  <si>
    <t>1865781613</t>
  </si>
  <si>
    <t>Zkoušky, proplach a desinfekce vodovodního potrubí proplach a desinfekce vodovodního potrubí do DN 80</t>
  </si>
  <si>
    <t>722290821</t>
  </si>
  <si>
    <t>Přemístění vnitrostaveništní demontovaných hmot pro vnitřní vodovod v objektech výšky do 6 m</t>
  </si>
  <si>
    <t>-1375075575</t>
  </si>
  <si>
    <t>Vnitrostaveništní přemístění vybouraných (demontovaných) hmot vnitřní vodovod vodorovně do 100 m v objektech výšky do 6 m</t>
  </si>
  <si>
    <t>998722101</t>
  </si>
  <si>
    <t>Přesun hmot tonážní pro vnitřní vodovod v objektech v do 6 m</t>
  </si>
  <si>
    <t>-504647342</t>
  </si>
  <si>
    <t>Přesun hmot pro vnitřní vodovod stanovený z hmotnosti přesunovaného materiálu vodorovná dopravní vzdálenost do 50 m v objektech výšky do 6 m</t>
  </si>
  <si>
    <t>38</t>
  </si>
  <si>
    <t>998722181</t>
  </si>
  <si>
    <t>Příplatek k přesunu hmot tonážní 722 prováděný bez použití mechanizace</t>
  </si>
  <si>
    <t>-1184045040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</si>
  <si>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</si>
  <si>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</si>
  <si>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</si>
  <si>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39</t>
  </si>
  <si>
    <t>725110811</t>
  </si>
  <si>
    <t>Demontáž klozetů splachovací s nádrží</t>
  </si>
  <si>
    <t>soubor</t>
  </si>
  <si>
    <t>-298116368</t>
  </si>
  <si>
    <t>Demontáž klozetů splachovacích s nádrží nebo tlakovým splachovačem</t>
  </si>
  <si>
    <t>725210821</t>
  </si>
  <si>
    <t>Demontáž umyvadel bez výtokových armatur</t>
  </si>
  <si>
    <t>1394807929</t>
  </si>
  <si>
    <t>Demontáž umyvadel bez výtokových armatur umyvadel</t>
  </si>
  <si>
    <t>725320821</t>
  </si>
  <si>
    <t>Demontáž dřez dvojitý na ocelové konzole bez výtokových armatur</t>
  </si>
  <si>
    <t>-886976451</t>
  </si>
  <si>
    <t>Demontáž dřezů dvojitých bez výtokových armatur na konzolách</t>
  </si>
  <si>
    <t>725820802</t>
  </si>
  <si>
    <t>Demontáž baterie stojánkové do jednoho otvoru</t>
  </si>
  <si>
    <t>-1278599625</t>
  </si>
  <si>
    <t>Demontáž baterií stojánkových do 1 otvoru</t>
  </si>
  <si>
    <t>725860811</t>
  </si>
  <si>
    <t>Demontáž uzávěrů zápachu jednoduchých</t>
  </si>
  <si>
    <t>-1207812351</t>
  </si>
  <si>
    <t>Demontáž zápachových uzávěrek pro zařizovací předměty jednoduchých</t>
  </si>
  <si>
    <t>725860812</t>
  </si>
  <si>
    <t>Demontáž uzávěrů zápachu dvojitých</t>
  </si>
  <si>
    <t>-2081576481</t>
  </si>
  <si>
    <t>Demontáž zápachových uzávěrek pro zařizovací předměty dvojitých</t>
  </si>
  <si>
    <t>725111131</t>
  </si>
  <si>
    <t>Splachovač nádržkový plastový vysokopoložený, pro výlevku</t>
  </si>
  <si>
    <t>-1993858874</t>
  </si>
  <si>
    <t>Zařízení záchodů splachovače nádržkové plastové vysokopoložené</t>
  </si>
  <si>
    <t>725112171</t>
  </si>
  <si>
    <t>Kombi klozet s hlubokým splachováním odpad vodorovný</t>
  </si>
  <si>
    <t>-1173047995</t>
  </si>
  <si>
    <t>Zařízení záchodů kombi klozety s hlubokým splachováním odpad vodorovný</t>
  </si>
  <si>
    <t>72511217R</t>
  </si>
  <si>
    <t>Kombi klozet s hlubokým splachováním odpad vodorovný, pro tělesně postižené</t>
  </si>
  <si>
    <t>1062689463</t>
  </si>
  <si>
    <t>Zařízení záchodů kombi klozety s hlubokým splachováním odpad vodorovný, pro tělesně postižené</t>
  </si>
  <si>
    <t>725211602</t>
  </si>
  <si>
    <t>Umyvadlo keramické připevněné na stěnu šrouby bílé bez krytu na sifon 550 mm</t>
  </si>
  <si>
    <t>-807371316</t>
  </si>
  <si>
    <t>Umyvadla keramická bez výtokových armatur se zápachovou uzávěrkou připevněná na stěnu šrouby bílá bez sloupu nebo krytu na sifon 550 mm</t>
  </si>
  <si>
    <t>725211681</t>
  </si>
  <si>
    <t>Umyvadlo keramické zdravotní připevněné na stěnu šrouby bílé 640 mm</t>
  </si>
  <si>
    <t>2044146714</t>
  </si>
  <si>
    <t>Umyvadla keramická bez výtokových armatur zdravotní se zápachovou uzávěrkou připevněná na stěnu šrouby bílá 640 mm</t>
  </si>
  <si>
    <t>725241111</t>
  </si>
  <si>
    <t>Vanička sprchová akrylátová čtvercová 800x800 mm</t>
  </si>
  <si>
    <t>-598621860</t>
  </si>
  <si>
    <t>Sprchové vaničky, boxy, kouty a zástěny sprchové vaničky akrylátové čtvercové 800x800 mm</t>
  </si>
  <si>
    <t>725245102</t>
  </si>
  <si>
    <t>Zástěna sprchová jednokřídlá do výšky 2000 mm a šířky 800 mm</t>
  </si>
  <si>
    <t>2009549196</t>
  </si>
  <si>
    <t>Sprchové vaničky, boxy, kouty a zástěny zástěny sprchové do výšky 2000 mm dveře jednokřídlé, šířky 800 mm</t>
  </si>
  <si>
    <t>725291711</t>
  </si>
  <si>
    <t>Doplňky zařízení koupelen a záchodů smaltované madlo krakorcové dl 550 mm</t>
  </si>
  <si>
    <t>-229128740</t>
  </si>
  <si>
    <t>Doplňky zařízení koupelen a záchodů smaltované madla krakorcová, délky 550 mm</t>
  </si>
  <si>
    <t>725291712</t>
  </si>
  <si>
    <t>Doplňky zařízení koupelen a záchodů smaltované madlo krakorcové dl 834 mm</t>
  </si>
  <si>
    <t>-546192617</t>
  </si>
  <si>
    <t>Doplňky zařízení koupelen a záchodů smaltované madla krakorcová, délky 834 mm</t>
  </si>
  <si>
    <t>725291722</t>
  </si>
  <si>
    <t>Doplňky zařízení koupelen a záchodů smaltované madlo krakorcové sklopné dl 834 mm</t>
  </si>
  <si>
    <t>1033841999</t>
  </si>
  <si>
    <t>Doplňky zařízení koupelen a záchodů smaltované madla krakorcová sklopná, délky 834 mm</t>
  </si>
  <si>
    <t>725311131</t>
  </si>
  <si>
    <t>Dřez dvojitý nerezový se zápachovou uzávěrkou nástavný 900x600 mm</t>
  </si>
  <si>
    <t>2099611106</t>
  </si>
  <si>
    <t>Dřezy bez výtokových armatur dvojité se zápachovou uzávěrkou nerezové nástavné 900x600 mm</t>
  </si>
  <si>
    <t>725331111</t>
  </si>
  <si>
    <t>Výlevka bez výtokových armatur keramická se sklopnou plastovou mřížkou 425 mm</t>
  </si>
  <si>
    <t>-1870263005</t>
  </si>
  <si>
    <t>Výlevky bez výtokových armatur a splachovací nádrže keramické se sklopnou plastovou mřížkou 425 mm</t>
  </si>
  <si>
    <t>725813111</t>
  </si>
  <si>
    <t>Ventil rohový bez připojovací trubičky nebo flexi hadičky G 1/2</t>
  </si>
  <si>
    <t>-323109797</t>
  </si>
  <si>
    <t>Ventily rohové bez připojovací trubičky nebo flexi hadičky G 1/2</t>
  </si>
  <si>
    <t>2*4+4+1</t>
  </si>
  <si>
    <t>725813112</t>
  </si>
  <si>
    <t>Ventil rohový pračkový, myčkový G 3/4</t>
  </si>
  <si>
    <t>-1004493799</t>
  </si>
  <si>
    <t>Ventily rohové bez připojovací trubičky nebo flexi hadičky pračkové, myčkové G 3/4</t>
  </si>
  <si>
    <t>725821312</t>
  </si>
  <si>
    <t>Baterie dřezové nástěnné pákové s otáčivým kulatým ústím a délkou ramínka 300 mm, pro výlevku</t>
  </si>
  <si>
    <t>-1387288587</t>
  </si>
  <si>
    <t>Baterie dřezové nástěnné pákové s otáčivým kulatým ústím a délkou ramínka 300 mm</t>
  </si>
  <si>
    <t>725821316</t>
  </si>
  <si>
    <t>Baterie dřezové nástěnné pákové s otáčivým plochým ústím a délkou ramínka 300 mm</t>
  </si>
  <si>
    <t>-1330707843</t>
  </si>
  <si>
    <t>725822612</t>
  </si>
  <si>
    <t>Baterie umyvadlové stojánkové pákové s výpustí</t>
  </si>
  <si>
    <t>-356710180</t>
  </si>
  <si>
    <t>725841332</t>
  </si>
  <si>
    <t>Baterie sprchové podomítkové s přepínačem a pohyblivým držákem</t>
  </si>
  <si>
    <t>-970151272</t>
  </si>
  <si>
    <t>Baterie sprchové podomítkové (zápustné) s přepínačem a pohyblivým držákem</t>
  </si>
  <si>
    <t>725861102</t>
  </si>
  <si>
    <t>Zápachová uzávěrka pro umyvadla DN 40</t>
  </si>
  <si>
    <t>1319132293</t>
  </si>
  <si>
    <t>Zápachové uzávěrky zařizovacích předmětů pro umyvadla DN 40 (HL 132/40)</t>
  </si>
  <si>
    <t>3+1</t>
  </si>
  <si>
    <t>725862123</t>
  </si>
  <si>
    <t>Zápachová uzávěrka pro dvojdřezy s přípojkou pro pračku nebo myčku DN 40/50</t>
  </si>
  <si>
    <t>-1150717138</t>
  </si>
  <si>
    <t>Zápachové uzávěrky zařizovacích předmětů pro dvojdřezy s přípojkou pro pračku nebo myčku DN 40/50 (HL 126.2)</t>
  </si>
  <si>
    <t>725865311</t>
  </si>
  <si>
    <t>Zápachová uzávěrka sprchových van DN 40/50 s kulovým kloubem na odtoku</t>
  </si>
  <si>
    <t>-839644119</t>
  </si>
  <si>
    <t>Zápachové uzávěrky zařizovacích předmětů pro vany sprchových koutů s kulovým kloubem na odtoku DN 40/50 (HL 514)</t>
  </si>
  <si>
    <t>725590811</t>
  </si>
  <si>
    <t>Přemístění vnitrostaveništní demontovaných pro zařizovací předměty v objektech výšky do 6 m</t>
  </si>
  <si>
    <t>-924895720</t>
  </si>
  <si>
    <t>Vnitrostaveništní přemístění vybouraných (demontovaných) hmot zařizovacích předmětů vodorovně do 100 m v objektech výšky do 6 m</t>
  </si>
  <si>
    <t>998725101</t>
  </si>
  <si>
    <t>Přesun hmot tonážní pro zařizovací předměty v objektech v do 6 m</t>
  </si>
  <si>
    <t>-655316547</t>
  </si>
  <si>
    <t>Přesun hmot pro zařizovací předměty stanovený z hmotnosti přesunovaného materiálu vodorovná dopravní vzdálenost do 50 m v objektech výšky do 6 m</t>
  </si>
  <si>
    <t>998725181</t>
  </si>
  <si>
    <t>Příplatek k přesunu hmot tonážní 725 prováděný bez použití mechanizace</t>
  </si>
  <si>
    <t>543198689</t>
  </si>
  <si>
    <t>Přesun hmot pro zařizovací předměty stanovený z hmotnosti přesunovaného materiálu Příplatek k cenám za přesun prováděný bez použití mechanizace pro jakoukoliv výšku objektu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</si>
  <si>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</si>
  <si>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</si>
  <si>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</si>
  <si>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</si>
  <si>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</si>
  <si>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</si>
  <si>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121364590</t>
  </si>
  <si>
    <t>Hodinové zúčtovací sazby profesí PSV zednické výpomoci a pomocné práce PSV dělník zednických výpomocí</t>
  </si>
  <si>
    <t>P</t>
  </si>
  <si>
    <t xml:space="preserve">Poznámka k položce:
- Zhotovení drážek
- Zhotovení prostupů zdivem
- Hrubé zpravení prostupů
- Koordinace při kladení podlah
</t>
  </si>
  <si>
    <t>Vedlejší rozpočtové náklady</t>
  </si>
  <si>
    <t>VRN1</t>
  </si>
  <si>
    <t>Průzkumné, geodetické a projektové práce</t>
  </si>
  <si>
    <t>013254000</t>
  </si>
  <si>
    <t>Dokumentace skutečného provedení stavby, podklady pro kolaudaci</t>
  </si>
  <si>
    <t>-64859518</t>
  </si>
  <si>
    <t>Průzkumné, geodetické a projektové práce projektové práce dokumentace stavby (výkresová a textová) skutečného provedení stavby, podklady pro kolaudaci</t>
  </si>
  <si>
    <t>{a5c3aded-6390-45ff-8871-a27ea558fdb4}</t>
  </si>
  <si>
    <t>D.1.4.3.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</si>
  <si>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</si>
  <si>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</si>
  <si>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</si>
  <si>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VRN4 - Inženýrská činnost</t>
  </si>
  <si>
    <t>852847186</t>
  </si>
  <si>
    <t>15+10</t>
  </si>
  <si>
    <t>283770940</t>
  </si>
  <si>
    <t>izolace potrubí návleková 15 x 9 mm</t>
  </si>
  <si>
    <t>-376218763</t>
  </si>
  <si>
    <t>Tvarovky z lehčených plastů izolace potrubí návleková vnitřní průměr x tl. izolace [mm], délka  2 m 15 x 9</t>
  </si>
  <si>
    <t>283771050</t>
  </si>
  <si>
    <t>izolace potrubí návleková 18 x 13 mm</t>
  </si>
  <si>
    <t>192058916</t>
  </si>
  <si>
    <t>Tvarovky z lehčených plastů izolace potrubí návleková vnitřní průměr x tl. izolace [mm], délka  2 m 18 x 13</t>
  </si>
  <si>
    <t>733</t>
  </si>
  <si>
    <t>Ústřední vytápění - rozvodné potrubí</t>
  </si>
  <si>
    <t>733223202</t>
  </si>
  <si>
    <t>Potrubí měděné tvrdé spojované tvrdým pájením D 15x1</t>
  </si>
  <si>
    <t>-2032041835</t>
  </si>
  <si>
    <t>Potrubí z trubek měděných tvrdých spojovaných tvrdým pájením D 15/1</t>
  </si>
  <si>
    <t>733223203</t>
  </si>
  <si>
    <t>Potrubí měděné tvrdé spojované tvrdým pájením D 18x1</t>
  </si>
  <si>
    <t>-1310217666</t>
  </si>
  <si>
    <t>Potrubí z trubek měděných tvrdých spojovaných tvrdým pájením D 18/1</t>
  </si>
  <si>
    <t>733291101</t>
  </si>
  <si>
    <t>Zkouška těsnosti potrubí měděné do D 35x1,5</t>
  </si>
  <si>
    <t>-310679658</t>
  </si>
  <si>
    <t>Zkoušky těsnosti potrubí z trubek měděných D do 35/1,5</t>
  </si>
  <si>
    <t>734</t>
  </si>
  <si>
    <t>Ústřední vytápění - armatury</t>
  </si>
  <si>
    <t>734221545</t>
  </si>
  <si>
    <t>Ventil závitový termostatický přímý jednoregulační G 1/2 PN 16 do 110°C bez hlavice ovládání</t>
  </si>
  <si>
    <t>103725766</t>
  </si>
  <si>
    <t>Ventily regulační závitové termostatické, bez hlavice ovládání PN 16 do 110 st.C přímé jednoregulační G 1/2</t>
  </si>
  <si>
    <t>734221683</t>
  </si>
  <si>
    <t>Termostatická hlavice kapalinová PN 10 do 110°C s vestavěným čidlem</t>
  </si>
  <si>
    <t>-1206516353</t>
  </si>
  <si>
    <t>Ventily regulační závitové hlavice termostatické, pro ovládání ventilů PN 10 do 110 st.C kapalinové s vestavěným čidlem</t>
  </si>
  <si>
    <t>Poznámka k položce:
pro tělesa se zákryty případně zaměnit za hlavici s dálkovým čidlem - bude rozhodnuto na stavbě</t>
  </si>
  <si>
    <t>7342612R1</t>
  </si>
  <si>
    <t>Šroubení svorná pro trubky 15x1 mm</t>
  </si>
  <si>
    <t>373463966</t>
  </si>
  <si>
    <t>7342612R2</t>
  </si>
  <si>
    <t>Šroubení svorná pro trubky 18x1 mm</t>
  </si>
  <si>
    <t>-649257031</t>
  </si>
  <si>
    <t>734261402</t>
  </si>
  <si>
    <t>Armatura připojovací rohová G 1/2x18 PN 10 do 110°C radiátorů typu VK</t>
  </si>
  <si>
    <t>-1735678920</t>
  </si>
  <si>
    <t>Šroubení připojovací armatury radiátorů typu VK (ventil kompakt) PN 10 do 110 st.C, regulační uzavíratelné rohové G 1/2 x 18</t>
  </si>
  <si>
    <t>734261717</t>
  </si>
  <si>
    <t>Šroubení regulační radiátorové přímé G 1/2 s vypouštěním</t>
  </si>
  <si>
    <t>-1226293788</t>
  </si>
  <si>
    <t>Šroubení regulační radiátorové přímé s vypouštěním G 1/2</t>
  </si>
  <si>
    <t>735</t>
  </si>
  <si>
    <t>Ústřední vytápění - otopná tělesa</t>
  </si>
  <si>
    <t>735111810</t>
  </si>
  <si>
    <t>Demontáž otopného tělesa litinového článkového</t>
  </si>
  <si>
    <t>658951311</t>
  </si>
  <si>
    <t>Demontáž otopných těles litinových článkových</t>
  </si>
  <si>
    <t xml:space="preserve">135 čl. á 0,285 m2 </t>
  </si>
  <si>
    <t>135*0,285</t>
  </si>
  <si>
    <t>735119140</t>
  </si>
  <si>
    <t>Montáž otopného tělesa litinového článkového</t>
  </si>
  <si>
    <t>-1625391528</t>
  </si>
  <si>
    <t>Otopná tělesa litinová montáž těles článkových</t>
  </si>
  <si>
    <t>735151593</t>
  </si>
  <si>
    <t>Otopné těleso panelové s bočním připojením typ 22 výška/délka 900/600 mm</t>
  </si>
  <si>
    <t>-493597882</t>
  </si>
  <si>
    <t>Panelová tělesa z ocelového plechu válcovaného za studena s nízkým obsahem uhlíku dle EN, v základním barevném odstínu dle RAL 9010; včetně uchycení a odvzdušnění; s bočním připojením; provedení 22 - dvoudeskové se dvěma přídavnými přestupními plochami; označení: typ/výška-délka; 22/900-600</t>
  </si>
  <si>
    <t>735151821</t>
  </si>
  <si>
    <t>Demontáž otopného tělesa panelového dvouřadého délka do 1500 mm</t>
  </si>
  <si>
    <t>1344846602</t>
  </si>
  <si>
    <t>Demontáž otopných těles panelových dvouřadých stavební délky do 1500 mm</t>
  </si>
  <si>
    <t>735152471</t>
  </si>
  <si>
    <t>Otopné těleso panelové se spodním připojením typ 21 VK výška/délka 600/400 mm</t>
  </si>
  <si>
    <t>1035472468</t>
  </si>
  <si>
    <t>Panelová tělesa z ocelového plechu válcovaného za studena s nízkým obsahem uhlíku dle EN, v základním barevném odstínu dle RAL 9010; včetně uchycení a odvzdušnění; se spodním připojením; provedení 21 - dvoudeskové s jednou přídavnou přestupní plochou; označení: typ/výška-délka; 21/600-400</t>
  </si>
  <si>
    <t>735152472</t>
  </si>
  <si>
    <t>Otopné těleso panelové se spodním připojením typ 21 VK výška/délka 600/500 mm</t>
  </si>
  <si>
    <t>1307143041</t>
  </si>
  <si>
    <t>Panelová tělesa z ocelového plechu válcovaného za studena s nízkým obsahem uhlíku dle EN, v základním barevném odstínu dle RAL 9010; včetně uchycení a odvzdušnění; se spodním připojením; provedení 21 - dvoudeskové s jednou přídavnou přestupní plochou; označení: typ/výška-délka; 21/600-500</t>
  </si>
  <si>
    <t>735152474</t>
  </si>
  <si>
    <t>Otopné těleso panelové se spodním připojením typ 21 VK výška/délka 600/700 mm</t>
  </si>
  <si>
    <t>-353043163</t>
  </si>
  <si>
    <t>Panelová tělesa z ocelového plechu válcovaného za studena s nízkým obsahem uhlíku dle EN, v základním barevném odstínu dle RAL 9010; včetně uchycení a odvzdušnění; se spodním připojením; provedení 21 - dvoudeskové s jednou přídavnou přestupní plochou; označení: typ/výška-délka; 21/600-700</t>
  </si>
  <si>
    <t>735890801</t>
  </si>
  <si>
    <t>Přemístění demontovaného otopného tělesa vodorovně 100 m v objektech výšky do 6 m</t>
  </si>
  <si>
    <t>-318268132</t>
  </si>
  <si>
    <t>Vnitrostaveništní přemístění vybouraných (demontovaných) hmot otopných těles vodorovně do 100 m v objektech výšky do 6 m</t>
  </si>
  <si>
    <t>998735101</t>
  </si>
  <si>
    <t>Přesun hmot tonážní pro otopná tělesa v objektech v do 6 m</t>
  </si>
  <si>
    <t>469221748</t>
  </si>
  <si>
    <t>Přesun hmot pro otopná tělesa stanovený z hmotnosti přesunovaného materiálu vodorovná dopravní vzdálenost do 50 m v objektech výšky do 6 m</t>
  </si>
  <si>
    <t>998735181</t>
  </si>
  <si>
    <t>Příplatek k přesunu hmot tonážní 735 prováděný bez použití mechanizace</t>
  </si>
  <si>
    <t>1282451165</t>
  </si>
  <si>
    <t>Přesun hmot pro otopná tělesa stanovený z hmotnosti přesunovaného materiálu Příplatek k cenám za přesun prováděný bez použití mechanizace pro jakoukoliv výšku objektu</t>
  </si>
  <si>
    <t>783</t>
  </si>
  <si>
    <t>Dokončovací práce - nátěry</t>
  </si>
  <si>
    <t>783614111</t>
  </si>
  <si>
    <t>Základní jednonásobný syntetický nátěr článkových otopných těles</t>
  </si>
  <si>
    <t>-1415565887</t>
  </si>
  <si>
    <t>Základní nátěr otopných těles jednonásobný článkových syntetický</t>
  </si>
  <si>
    <t>783617117</t>
  </si>
  <si>
    <t>Krycí dvojnásobný syntetický nátěr článkových otopných těles</t>
  </si>
  <si>
    <t>-837997425</t>
  </si>
  <si>
    <t>Krycí nátěr (email) otopných těles článkových dvojnásobný syntetický</t>
  </si>
  <si>
    <t>1189396575</t>
  </si>
  <si>
    <t xml:space="preserve">Poznámka k položce:
- Zhotovení drážek
- Zhotovení prostupů zdivem
- Kapsy pro připojení otopných těles 
- Hrubé zpravení prostupů
- Koordinace při kladení podlah
</t>
  </si>
  <si>
    <t>-1838535830</t>
  </si>
  <si>
    <t>VRN4</t>
  </si>
  <si>
    <t>Inženýrská činnost</t>
  </si>
  <si>
    <t>043114000</t>
  </si>
  <si>
    <t>Zkoušky topné a provozní</t>
  </si>
  <si>
    <t>170251880</t>
  </si>
  <si>
    <t>Inženýrská činnost zkoušky a ostatní měření zkoušky topné a provozní</t>
  </si>
  <si>
    <t xml:space="preserve">Poznámka k položce:
- Proplach potrubí
- Napouštění otopné soustavy objektu
- Zkoušky dle ČSN 06 0310 včetně předání protokolů
- Topná zkouška 24 hod
- Hydronické vyregulování otopné soustavy
- Uvedení do provozu
- Zaškolení obsluhy
</t>
  </si>
  <si>
    <t>Část:</t>
  </si>
  <si>
    <t>30.11.2016</t>
  </si>
  <si>
    <t>P.Č.</t>
  </si>
  <si>
    <t>TV</t>
  </si>
  <si>
    <t>KCN</t>
  </si>
  <si>
    <t>Kód položky</t>
  </si>
  <si>
    <t>Množství celkem</t>
  </si>
  <si>
    <t>Cena jednotková</t>
  </si>
  <si>
    <t>Cena celkem</t>
  </si>
  <si>
    <t>Hmotnost</t>
  </si>
  <si>
    <t>Hmotnost celkem</t>
  </si>
  <si>
    <t>Hmotnost sutě</t>
  </si>
  <si>
    <t>Hmotnost sutě celkem</t>
  </si>
  <si>
    <t>Sazba DPH</t>
  </si>
  <si>
    <t>Typ položky</t>
  </si>
  <si>
    <t>Úroveň</t>
  </si>
  <si>
    <t>Dodavatel</t>
  </si>
  <si>
    <t>740</t>
  </si>
  <si>
    <t>Elektromontáže - zkoušky a revize</t>
  </si>
  <si>
    <t>741</t>
  </si>
  <si>
    <t>740991100</t>
  </si>
  <si>
    <t>Celková prohlídka elektrického rozvodu a zařízení do 100 000,- Kč - měřící protokoly, revize</t>
  </si>
  <si>
    <t>Práce a dodávky M</t>
  </si>
  <si>
    <t>21-M</t>
  </si>
  <si>
    <t>Elektromontáže</t>
  </si>
  <si>
    <t>921</t>
  </si>
  <si>
    <t>210010002</t>
  </si>
  <si>
    <t>Montáž trubek plastových ohebných D 16 mm uložených pod omítku</t>
  </si>
  <si>
    <t>MAT</t>
  </si>
  <si>
    <t>99921011072</t>
  </si>
  <si>
    <t>trubka 1416E HA Monoflex bílá</t>
  </si>
  <si>
    <t>210010003</t>
  </si>
  <si>
    <t>Montáž trubek plastových ohebných D 23 mm uložených pod omítku</t>
  </si>
  <si>
    <t>99921011073</t>
  </si>
  <si>
    <t>trubka 1420 HA Monoflex EN 320N</t>
  </si>
  <si>
    <t>210010006</t>
  </si>
  <si>
    <t>Montáž trubek plastových ohebných D 48 mm uložených pod omítku</t>
  </si>
  <si>
    <t>99921011510</t>
  </si>
  <si>
    <t>trubka KF 09050 Kopoflex</t>
  </si>
  <si>
    <t>210010311</t>
  </si>
  <si>
    <t>Montáž krabic odbočných zapuštěných plastových kruhových KU68-1902/KO68, KO97/KO97V</t>
  </si>
  <si>
    <t>99924010030</t>
  </si>
  <si>
    <t>krabice univerzální KU 68-1902 s víčkem</t>
  </si>
  <si>
    <t>ks</t>
  </si>
  <si>
    <t>210020301</t>
  </si>
  <si>
    <t>Montáž žlabů kovových typ Mars šířky do 50 mm bez víka</t>
  </si>
  <si>
    <t>99922025109</t>
  </si>
  <si>
    <t>žlab drátěný Merkur2 50/50 GZ</t>
  </si>
  <si>
    <t>M008</t>
  </si>
  <si>
    <t>Příslušenství drátěných žlabů - komplet</t>
  </si>
  <si>
    <t>soub</t>
  </si>
  <si>
    <t>PK</t>
  </si>
  <si>
    <t>PM</t>
  </si>
  <si>
    <t>Přidružený materiál</t>
  </si>
  <si>
    <t>PPV</t>
  </si>
  <si>
    <t>Podíl přidružených výkonů</t>
  </si>
  <si>
    <t>22-M</t>
  </si>
  <si>
    <t>Montáže oznam. a zabezp. zařízení</t>
  </si>
  <si>
    <t>922</t>
  </si>
  <si>
    <t>220280221</t>
  </si>
  <si>
    <t>Montáž kabely bytové uložené pod omítku SYKFY/UTP</t>
  </si>
  <si>
    <t>99905000265</t>
  </si>
  <si>
    <t>kabel SYKFY 10x2x0,5</t>
  </si>
  <si>
    <t>99905002100</t>
  </si>
  <si>
    <t>kabel J-Y(St)Y 2x2x0,8 rudý</t>
  </si>
  <si>
    <t>99905060025</t>
  </si>
  <si>
    <t>kabel Solarix SXKL-5E-UTP-PVC</t>
  </si>
  <si>
    <t>220321705</t>
  </si>
  <si>
    <t>Montáž ústředny EZS komplet, vč. příslušenství</t>
  </si>
  <si>
    <t>EZS1</t>
  </si>
  <si>
    <t>Ústředna EZS - 6+2 zony,2 bloky,box,trafo,tamper,pojistka,baterie</t>
  </si>
  <si>
    <t>EZS1.1</t>
  </si>
  <si>
    <t>Komunikační brána GSM pro ústřednu</t>
  </si>
  <si>
    <t>EZS1.2</t>
  </si>
  <si>
    <t>Koncentrátor v plastovém krytu pro 8 zón</t>
  </si>
  <si>
    <t>EZS1.3</t>
  </si>
  <si>
    <t>LCD klávesnice</t>
  </si>
  <si>
    <t>EZS1.4</t>
  </si>
  <si>
    <t>PIR detektor s dosahem 12m a pohledem pod sebe</t>
  </si>
  <si>
    <t>EZS1.5</t>
  </si>
  <si>
    <t>MG kontakt povrchový se dvěmi svorkami, podložkami a krytkou šroubů</t>
  </si>
  <si>
    <t>EZS1.6</t>
  </si>
  <si>
    <t>ionizační hlásič kouře</t>
  </si>
  <si>
    <t>EZS1.7</t>
  </si>
  <si>
    <t>Detektor tříštění skla s dosahem max. 7m</t>
  </si>
  <si>
    <t>EZS1.8</t>
  </si>
  <si>
    <t>Nezálohovaná plastová vnitřní siréna 104dB/1m</t>
  </si>
  <si>
    <t>220321761</t>
  </si>
  <si>
    <t>Odzkoušení zařízení EZS v rozsahu 1 ústředny</t>
  </si>
  <si>
    <t>220330329</t>
  </si>
  <si>
    <t xml:space="preserve">Montáž tabla obsluhovacího </t>
  </si>
  <si>
    <t>M022</t>
  </si>
  <si>
    <t>Vnitřní dotykový 7“ videotelefon s možností připojení 2 dveřních stanic</t>
  </si>
  <si>
    <t>220320326</t>
  </si>
  <si>
    <t>Montáž tabla do zdi vrátný TZN 6</t>
  </si>
  <si>
    <t>M023</t>
  </si>
  <si>
    <t>Venkovní dveřní stanice s jedním tlačítkem a HD kamerou</t>
  </si>
  <si>
    <t>220880155</t>
  </si>
  <si>
    <t>Montáž napájecího zdroje typu st nebo vss</t>
  </si>
  <si>
    <t>M024</t>
  </si>
  <si>
    <t>Externí zdroj pro VDT</t>
  </si>
  <si>
    <t>220320306</t>
  </si>
  <si>
    <t>Montáž elektronicky ovládaného zámku</t>
  </si>
  <si>
    <t>M025</t>
  </si>
  <si>
    <t>Elektrický otvírač klasik 12V,standard, AC/DC, odběr 300mA/stř,600mA/ss</t>
  </si>
  <si>
    <t>220730001</t>
  </si>
  <si>
    <t>Montáž účastnické zásuvky</t>
  </si>
  <si>
    <t>M019</t>
  </si>
  <si>
    <t>Kryt zásuvky komunikační, s popisovým polem, s kovovým upevňovacím třmenem; b. bílá</t>
  </si>
  <si>
    <t>M020</t>
  </si>
  <si>
    <t>Maska nosná s 2 otvory pro 2 zásuvky Modular-Jack (keystone); b. černá</t>
  </si>
  <si>
    <t>M021</t>
  </si>
  <si>
    <t>Přístroj zásuvky datové , Cat. 5e/u</t>
  </si>
  <si>
    <t>50-M</t>
  </si>
  <si>
    <t>Hodinová zúčtovací sazba</t>
  </si>
  <si>
    <t>900</t>
  </si>
  <si>
    <t>HZS001.1</t>
  </si>
  <si>
    <t>Hodinová zúčtovací sazba - Demontáže stávající elektroinstalace</t>
  </si>
  <si>
    <t>HZS001.2</t>
  </si>
  <si>
    <t xml:space="preserve">Hodinová zúčtovací sazba - Napojení na stávající elektroinstalaci </t>
  </si>
  <si>
    <t>HZS001.3</t>
  </si>
  <si>
    <t>Hodinová zúčtovací sazba - Spolupráce s revizním technikem při revizi</t>
  </si>
  <si>
    <t>HZS001.4</t>
  </si>
  <si>
    <t>Hodinová zúčtovací sazba - Spolupráce s ostatními profesemi</t>
  </si>
  <si>
    <t>HZS001.5</t>
  </si>
  <si>
    <t>Hodinová zúčtovací sazba - Práce nespecifikované ceníkem</t>
  </si>
  <si>
    <t>HZS001.6</t>
  </si>
  <si>
    <t>Hodinová zúčtovací sazba - Odzkoušení a uvedení do provozu</t>
  </si>
  <si>
    <t>HZS001.7</t>
  </si>
  <si>
    <t>Hodinová zúčtovací sazba - Úklid pracoviště</t>
  </si>
  <si>
    <t>HZS001.8</t>
  </si>
  <si>
    <t>Hodinová zúčtovací sazba - Zednické a bourací práce (vysekání drážek pro kabely, vybourání otvorů pro krabice a rozvaděče, průrazy atd.)</t>
  </si>
  <si>
    <t>HZS001.9</t>
  </si>
  <si>
    <t>Hodinová zúčtovací sazba - Zaškolení obsluhy</t>
  </si>
  <si>
    <t>OST</t>
  </si>
  <si>
    <t>Ostatní</t>
  </si>
  <si>
    <t>O01</t>
  </si>
  <si>
    <t>002</t>
  </si>
  <si>
    <t>Ekologická likvidace odpadu (doprava + poplatky za uskladnění)</t>
  </si>
  <si>
    <t>O02</t>
  </si>
  <si>
    <t>Doprava</t>
  </si>
  <si>
    <t>D003</t>
  </si>
  <si>
    <t>Doprava na zakázku</t>
  </si>
  <si>
    <t>O03</t>
  </si>
  <si>
    <t>Projekční práce</t>
  </si>
  <si>
    <t>PD003</t>
  </si>
  <si>
    <t>Projektová dokumentace - stupeň DSPS</t>
  </si>
  <si>
    <t>O05</t>
  </si>
  <si>
    <t>Text - poznámka</t>
  </si>
  <si>
    <t>T00001</t>
  </si>
  <si>
    <t>Zhotovitel provede kontrolu tohoto seznamu prací a dle své odbornosti provede jeho doplnění, popř. jeho úpravu tak, aby byl kompletní a obsahoval všechny položky pro kompletní realizaci díla</t>
  </si>
  <si>
    <t>T00002</t>
  </si>
  <si>
    <t>Doporučuji zejména délkové míry fakturovat dle skutečného provedení stavby. V tomto seznamu prací jsou délkové míry uvedeny jako orientační, dle výpisu nástavby AutoCad.</t>
  </si>
  <si>
    <t>T00003.1</t>
  </si>
  <si>
    <t xml:space="preserve">KONKRÉTNÍ MATERIÁLY A VÝROBKY UVEDNÉ V PROJEKTOVÉ DOKUMENTACI URČUJÍ SPECIFIKACI POŽADOVANÝCH FYZIKÁLNÍCH, TECHNICKÝCH, ESTETICKÝCH A KVALITATIVNÍCH VLASTNOSTÍ (VIZ. TECHNICKÉ LISTY VÝROBKŮ), 
JEŽ MUSÍ SPLŇOVAT I PŘÍPADNÉ ALTERNATIVY. </t>
  </si>
  <si>
    <t>T00003.2</t>
  </si>
  <si>
    <t xml:space="preserve">ZÁMĚNY MATERIÁLŮ A VÝROBKŮ JSOU AKCEPTOVATELNÉ ZA PŘEDPOKLADU, ŽE BUDOU TYTO VLASTNOSTI DODRŽENY BEZ VYVOLÁNÍ ZÁSADNÍ ZMĚNY V PROJEKTOVANÉM ŘEŠENÍ (bod 11) §44 ZÁKONA č.137/2006 Sb. DOPLNĚNÉ ZÁKONEM č.55/2012 Sb. </t>
  </si>
  <si>
    <t>T00003.3</t>
  </si>
  <si>
    <t xml:space="preserve">PŘIPOUŠTÍ SE POUŽITÍ I JINÝCH, KVALITATIVNĚ A TECHNICKY OBDOBNÝCH ŘEŠENÍ.
ZÁMĚNY JE NUTNÉ KONZULTOVAT S PROJEKTANTEM A AUTOREM ARCHITEKTONICKÉHO NÁVRHU A INVESTOREM.
</t>
  </si>
  <si>
    <t>T00006</t>
  </si>
  <si>
    <t>Rozpočet neobsahuje zemní práce a uvedení terénu do původního stavu - dodávka stavby</t>
  </si>
  <si>
    <t>Celkem</t>
  </si>
  <si>
    <t>740991200</t>
  </si>
  <si>
    <t>Celková prohlídka elektrického rozvodu a zařízení do 500 000,- Kč - provedení výchozí revize</t>
  </si>
  <si>
    <t>751</t>
  </si>
  <si>
    <t>Vzduchotechnika</t>
  </si>
  <si>
    <t>751111012</t>
  </si>
  <si>
    <t>Mtž vent ax ntl nástěnného základního D do 200 mm</t>
  </si>
  <si>
    <t>M018</t>
  </si>
  <si>
    <t>Axiální ventilátor 95m3/h, 5W, 230VAC, zpětná klapka,infračidlo, nastavitelný doběh 2-20min vč.příslušenství pro montáž (venkovní mřížka, potrubí)</t>
  </si>
  <si>
    <t>751398041</t>
  </si>
  <si>
    <t>Mtž protidešťové žaluzie potrubí D do 300 mm</t>
  </si>
  <si>
    <t>210010301</t>
  </si>
  <si>
    <t>Montáž krabic přístrojových zapuštěných plastových kruhových KU 68/1, KU68/1301, KP67, KP68/2</t>
  </si>
  <si>
    <t>99924010020</t>
  </si>
  <si>
    <t>krabice univerzální KU 68 -1901</t>
  </si>
  <si>
    <t>210110019</t>
  </si>
  <si>
    <t>Montáž nástěnných čidel pohybu pro prostředí základní nebo vlhké</t>
  </si>
  <si>
    <t>M010</t>
  </si>
  <si>
    <t>pohybový spínač automatický, komplet, bílá, spínací prvek relé</t>
  </si>
  <si>
    <t>210110029</t>
  </si>
  <si>
    <t>Montáž nástěnných čidel pohybu pro prostředí venkovní nebo mokré</t>
  </si>
  <si>
    <t>M007</t>
  </si>
  <si>
    <t>DS-TA/VWA Soumrakový spínač s interním čidlem IP54</t>
  </si>
  <si>
    <t>210110031</t>
  </si>
  <si>
    <t>Montáž zapuštěný vypínač nn jednopólový bezšroubové připojení</t>
  </si>
  <si>
    <t>9990000T1</t>
  </si>
  <si>
    <t>Tango č.1 - 3559-A01345, bezšroubový + 3901A-B10 + 3558A-A651</t>
  </si>
  <si>
    <t>210110036</t>
  </si>
  <si>
    <t>Montáž zapuštěný přepínač nn 5-sériový bezšroubové připojení</t>
  </si>
  <si>
    <t>9990000T5</t>
  </si>
  <si>
    <t>Tango č.5 - 3559-A05345, bezšroubový + 3901A-B10 + 3558A-A652</t>
  </si>
  <si>
    <t>210110038</t>
  </si>
  <si>
    <t>Montáž zapuštěný přepínač nn 6-střídavý bezšroubové připojení</t>
  </si>
  <si>
    <t>9990000T6</t>
  </si>
  <si>
    <t>Tango č.6 - 3559-A06345, bezšroubový + 3901A-B10 + 3558A-A651</t>
  </si>
  <si>
    <t>210111001</t>
  </si>
  <si>
    <t>Montáž zásuvka vestavná šroubové připojení 2P se zapojením vodičů</t>
  </si>
  <si>
    <t>M009</t>
  </si>
  <si>
    <t>zásuvka dvojitá pro ochranné pospojování, bílá - komplet</t>
  </si>
  <si>
    <t>210111042</t>
  </si>
  <si>
    <t>Montáž zásuvka (polo)zapuštěná bezšroubové připojení 2P+PE dvojí zapojení - průběžná</t>
  </si>
  <si>
    <t>9990000Z1</t>
  </si>
  <si>
    <t>Tango zásuvka jednonásobná 5519A-A02357 B+ 3901A-B10 rámeček</t>
  </si>
  <si>
    <t>210140201</t>
  </si>
  <si>
    <t>Montáž a zapojení kompletů jednotlačítkových ovladačů</t>
  </si>
  <si>
    <t>M002</t>
  </si>
  <si>
    <t>Tlačítko signální, tahové; b. alpská bílá</t>
  </si>
  <si>
    <t>210140431</t>
  </si>
  <si>
    <t>Montáž a zapojení kompletů jednotlačítkových ovladačů ve skříni</t>
  </si>
  <si>
    <t>M003</t>
  </si>
  <si>
    <t>Modul kontrolní, s tlačítkem; b. alpská bílá</t>
  </si>
  <si>
    <t>M004</t>
  </si>
  <si>
    <t>Světlo signální, červené; b. alpská bílá</t>
  </si>
  <si>
    <t>M005</t>
  </si>
  <si>
    <t>Alarm; b. alpská bílá</t>
  </si>
  <si>
    <t>M006</t>
  </si>
  <si>
    <t>Transformátor; b. alpská bílá</t>
  </si>
  <si>
    <t>210190001</t>
  </si>
  <si>
    <t>Montáž rozvodnic běžných oceloplechových nebo plastových do 20 kg</t>
  </si>
  <si>
    <t>210190003</t>
  </si>
  <si>
    <t>Montáž rozvodnic běžných oceloplechových nebo plastových do 100 kg</t>
  </si>
  <si>
    <t>210201056</t>
  </si>
  <si>
    <t>Montáž svítidel zářivkových bytových nástěnných přisazených 1 zdroj kompaktní</t>
  </si>
  <si>
    <t>M017</t>
  </si>
  <si>
    <t>Nouzové sv. LED SA, 1 hod., opálový kryt</t>
  </si>
  <si>
    <t>210201060</t>
  </si>
  <si>
    <t>Montáž svítidel zářivkových bytových vestavných 1 zdroj</t>
  </si>
  <si>
    <t>M011</t>
  </si>
  <si>
    <t>LED panel, vestavný/závěsný čtverec A, modul 600,teplá bílá, driver 700mA</t>
  </si>
  <si>
    <t>M012</t>
  </si>
  <si>
    <t>LED panel, vestavný/závěsný čtverec A, modul 600,teplá bílá, driver 700mA + modul nouzového zdroje</t>
  </si>
  <si>
    <t>M014</t>
  </si>
  <si>
    <t>Downlight LED 700lm V2, 3000K, Ra80, 250mA nestmívatelné, opálový kryt, bílý rámeček 130mm</t>
  </si>
  <si>
    <t>M015</t>
  </si>
  <si>
    <t>LED svítidlo , vestavné, 48 LED, 3000 K, nanoprizmatický kryt , průměr 190mm, 500mA</t>
  </si>
  <si>
    <t>M016</t>
  </si>
  <si>
    <t>Svítidlo, 3x8 LED, 3000 K, kryt opál PMMA, IP44, prům. 285mm, 350mA, mikrovlnný senzor</t>
  </si>
  <si>
    <t>210201069</t>
  </si>
  <si>
    <t>Montáž svítidel zářivkových průmyslových stropních přisazených 1 zdroj s krytem</t>
  </si>
  <si>
    <t>M013</t>
  </si>
  <si>
    <t>LED přisazené svítidlo,1200mm, 1x68 LED E3 3000K , korpus PC, čirý PC kryt, IP65, zdroj 200 mA</t>
  </si>
  <si>
    <t>210220321</t>
  </si>
  <si>
    <t>Montáž svorek hromosvodných na potrubí typ Bernard se zhotovením pásku</t>
  </si>
  <si>
    <t>99914090410</t>
  </si>
  <si>
    <t>svorka zemnící ZSA 16 l131307 (BERNARD)</t>
  </si>
  <si>
    <t>99914090415</t>
  </si>
  <si>
    <t>páska Cu k ZSA 16 (50cm)</t>
  </si>
  <si>
    <t>99914090405</t>
  </si>
  <si>
    <t>svorka zemnící ZS 4</t>
  </si>
  <si>
    <t>210220451</t>
  </si>
  <si>
    <t>Montáž vedení hromosvodné - ochranného pospojování volně nebo pod omítku</t>
  </si>
  <si>
    <t>99900000750</t>
  </si>
  <si>
    <t>vodič H07V-U 6 zelenožlutý (CY)</t>
  </si>
  <si>
    <t>210220452</t>
  </si>
  <si>
    <t>Montáž vedení hromosvodné - ochranného pospojování pevně</t>
  </si>
  <si>
    <t>99900000630</t>
  </si>
  <si>
    <t>vodič H07V-U 4 zelenožlutý (CY)</t>
  </si>
  <si>
    <t>210280161</t>
  </si>
  <si>
    <t>Oživení jednoho pole rozváděče se složitou výzbrojí - zapojení a popis RP1</t>
  </si>
  <si>
    <t>210280164</t>
  </si>
  <si>
    <t>Zapojení skříně HOP, POP</t>
  </si>
  <si>
    <t>210800105</t>
  </si>
  <si>
    <t>Montáž měděných kabelů CYKY,CYBY,CYMY,NYM,CYKYLS,CYKYLo 3x1,5 mm2 uložených pod omítku ve stěně</t>
  </si>
  <si>
    <t>99903000175</t>
  </si>
  <si>
    <t>kabel CYKY-J 3x1,5</t>
  </si>
  <si>
    <t>210800106</t>
  </si>
  <si>
    <t>Montáž měděných kabelů CYKY,CYBY,CYMY,NYM,CYKYLS,CYKYLo 3x2,5 mm2 uložených pod omítku ve stěně</t>
  </si>
  <si>
    <t>99903000195</t>
  </si>
  <si>
    <t>kabel CYKY-J 3x2,5</t>
  </si>
  <si>
    <t>210800113</t>
  </si>
  <si>
    <t>Montáž měděných kabelů CYKY,CYBY,CYMY,NYM,CYKYLS,CYKYLo 4x10 mm2 uložených pod omítku ve stěně</t>
  </si>
  <si>
    <t>99903000330</t>
  </si>
  <si>
    <t>kabel CYKY-J 4x10</t>
  </si>
  <si>
    <t>21-M.1</t>
  </si>
  <si>
    <t>Rozvaděče</t>
  </si>
  <si>
    <t>001</t>
  </si>
  <si>
    <t>HOP, POP</t>
  </si>
  <si>
    <t>POP001</t>
  </si>
  <si>
    <t>Skříň pomocného ochranného pospojování, vč. svorkovnice - komplet, bez PD</t>
  </si>
  <si>
    <t>Rozvaděč RP1</t>
  </si>
  <si>
    <t>000178818</t>
  </si>
  <si>
    <t>Rozvodnice KLV, pod omítku, plech.dveře, šroubová svorkovnice, řad 3, modulů 42</t>
  </si>
  <si>
    <t>000275413</t>
  </si>
  <si>
    <t>Zaslepovací pás max. délka 1m, pro výřezy 45mm, šedý</t>
  </si>
  <si>
    <t>000276272</t>
  </si>
  <si>
    <t>Hlavní vypínač, 3-pól, In=40A</t>
  </si>
  <si>
    <t>000267487</t>
  </si>
  <si>
    <t>Svodič přepětí třídy T1 (B), Iimp=35kA, sada pro sítě TN-C</t>
  </si>
  <si>
    <t>000262674</t>
  </si>
  <si>
    <t>Jistič PL7, char B, 1-pólový, Icn=10kA, In=10A</t>
  </si>
  <si>
    <t>000262676</t>
  </si>
  <si>
    <t>Jistič PL7, char B, 1-pólový, Icn=10kA, In=16A</t>
  </si>
  <si>
    <t>000263623</t>
  </si>
  <si>
    <t>Chránič Ir=3kA, typ G, 4-pól, Idn=0.03A, In=40A</t>
  </si>
  <si>
    <t>M001</t>
  </si>
  <si>
    <t>Instalační a propojovací materiál</t>
  </si>
  <si>
    <t>77</t>
  </si>
  <si>
    <t>HZS002.1</t>
  </si>
  <si>
    <t>Hodinová zúčtovací sazba - Zapojení a oživení signalizačního systému</t>
  </si>
  <si>
    <t>84</t>
  </si>
  <si>
    <t>003</t>
  </si>
  <si>
    <t>Ověření návrhu rozvaděče, dle ČSN EN 61439-1, ed. 2 z 05/2012 + opr.1 07/2015 - Rozváděče nízkého napětí - část 1: Všeobecná ustanovení a souvisejících v platném znění</t>
  </si>
  <si>
    <t>PD004.1</t>
  </si>
  <si>
    <t>Přezkoumání protokolu o určení vnějších vlivů dle ČSN 33 2000-5-51 ed. 3 před uvedením do provozu</t>
  </si>
  <si>
    <t>T00005</t>
  </si>
  <si>
    <t>Veškerá svítidla budou oceněna včetně světelných zdrojů a poplatků za recyklaci</t>
  </si>
  <si>
    <t>Stavební úpravy dětského centra, Kolín</t>
  </si>
  <si>
    <t>29.11.2016</t>
  </si>
  <si>
    <t>CS ÚRS 2015 02</t>
  </si>
  <si>
    <t>VRN6</t>
  </si>
  <si>
    <t>VRN3</t>
  </si>
  <si>
    <t>Dokončovací práce - malby a tapety</t>
  </si>
  <si>
    <t>784</t>
  </si>
  <si>
    <t>Dokončovací práce - obklady</t>
  </si>
  <si>
    <t>781</t>
  </si>
  <si>
    <t>Podlahy povlakové</t>
  </si>
  <si>
    <t>776</t>
  </si>
  <si>
    <t>Podlahy z dlaždic</t>
  </si>
  <si>
    <t>771</t>
  </si>
  <si>
    <t>Konstrukce zámečnické</t>
  </si>
  <si>
    <t>767</t>
  </si>
  <si>
    <t>Konstrukce truhlářské</t>
  </si>
  <si>
    <t>766</t>
  </si>
  <si>
    <t>Krytina skládaná</t>
  </si>
  <si>
    <t>765</t>
  </si>
  <si>
    <t>Konstrukce klempířské</t>
  </si>
  <si>
    <t>764</t>
  </si>
  <si>
    <t>Konstrukce suché výstavby</t>
  </si>
  <si>
    <t>763</t>
  </si>
  <si>
    <t>Izolace proti vodě, vlhkosti a plynům</t>
  </si>
  <si>
    <t>711</t>
  </si>
  <si>
    <t>Přesun hmot</t>
  </si>
  <si>
    <t>998</t>
  </si>
  <si>
    <t>Přesun sutě</t>
  </si>
  <si>
    <t>997</t>
  </si>
  <si>
    <t>Ostatní konstrukce a práce, bourání</t>
  </si>
  <si>
    <t>Úpravy povrchů, podlahy a osazování výplní</t>
  </si>
  <si>
    <t>Svislé a kompletní konstrukce</t>
  </si>
  <si>
    <t>Práce a dodávky HSV</t>
  </si>
  <si>
    <t>HSV</t>
  </si>
  <si>
    <t>ZMĚNA UŽÍVÁNÍ A STAVEBNÍ ÚPRAVY OBJEKTU RIMAVSKÉ SOBOTY, KOLÍN - vnitřní úpravy</t>
  </si>
  <si>
    <t>{bdbd8bc1-3036-49d0-bd10-925cd1e12b0c}</t>
  </si>
  <si>
    <t>Stavební část vnitřní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</si>
</sst>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##;\-####"/>
    <numFmt numFmtId="169" formatCode="#,##0.00;\-#,##0.00"/>
    <numFmt numFmtId="170" formatCode="#,##0.000;\-#,##0.000"/>
    <numFmt numFmtId="171" formatCode="#,##0.00000;\-#,##0.00000"/>
    <numFmt numFmtId="172" formatCode="#,##0.0;\-#,##0.0"/>
    <numFmt numFmtId="173" formatCode="#,##0;\-#,##0"/>
  </numFmts>
  <fonts count="8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</font>
    <font>
      <sz val="11"/>
      <name val="Calibri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</font>
    <font>
      <b/>
      <sz val="16"/>
      <name val="Trebuchet MS"/>
      <family val="2"/>
    </font>
    <font>
      <sz val="9"/>
      <color rgb="FF969696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b/>
      <sz val="12"/>
      <color rgb="FF960000"/>
      <name val="Trebuchet MS"/>
      <family val="2"/>
    </font>
    <font>
      <sz val="8"/>
      <color rgb="FF969696"/>
      <name val="Trebuchet MS"/>
      <family val="2"/>
    </font>
    <font>
      <b/>
      <sz val="12"/>
      <color rgb="FF800000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sz val="8"/>
      <color rgb="FF003366"/>
      <name val="Trebuchet MS"/>
      <family val="2"/>
    </font>
    <font>
      <sz val="7"/>
      <color rgb="FF969696"/>
      <name val="Trebuchet MS"/>
      <family val="2"/>
    </font>
    <font>
      <sz val="7"/>
      <name val="Trebuchet MS"/>
      <family val="2"/>
    </font>
    <font>
      <sz val="8"/>
      <color rgb="FF800080"/>
      <name val="Trebuchet MS"/>
      <family val="2"/>
    </font>
    <font>
      <sz val="8"/>
      <color rgb="FF505050"/>
      <name val="Trebuchet MS"/>
      <family val="2"/>
    </font>
    <font>
      <i/>
      <sz val="8"/>
      <color rgb="FF0000FF"/>
      <name val="Trebuchet MS"/>
      <family val="2"/>
    </font>
    <font>
      <i/>
      <sz val="7"/>
      <color rgb="FF969696"/>
      <name val="Trebuchet MS"/>
      <family val="2"/>
    </font>
    <font>
      <sz val="10"/>
      <name val="Arial"/>
      <charset val="110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8"/>
      <name val="Arial"/>
      <charset val="110"/>
    </font>
    <font>
      <b/>
      <sz val="8"/>
      <name val="Arial CE"/>
      <charset val="110"/>
    </font>
    <font>
      <b/>
      <sz val="8"/>
      <color indexed="12"/>
      <name val="Arial"/>
      <charset val="110"/>
    </font>
    <font>
      <b/>
      <sz val="8"/>
      <name val="Arial"/>
      <charset val="110"/>
    </font>
    <font>
      <b/>
      <sz val="8"/>
      <color indexed="20"/>
      <name val="Arial"/>
      <charset val="110"/>
    </font>
    <font>
      <sz val="8"/>
      <color indexed="12"/>
      <name val="Arial"/>
      <charset val="110"/>
    </font>
    <font>
      <b/>
      <u/>
      <sz val="8"/>
      <name val="Arial"/>
      <charset val="110"/>
    </font>
    <font>
      <b/>
      <u/>
      <sz val="8"/>
      <color indexed="10"/>
      <name val="Arial"/>
      <charset val="110"/>
    </font>
    <font>
      <b/>
      <sz val="8"/>
      <color indexed="21"/>
      <name val="Arial"/>
      <charset val="110"/>
    </font>
    <font>
      <sz val="7"/>
      <color rgb="FF969696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10"/>
      <color rgb="FF960000"/>
      <name val="Trebuchet MS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6"/>
      </patternFill>
    </fill>
    <fill>
      <patternFill patternType="solid">
        <fgColor indexed="13"/>
      </patternFill>
    </fill>
  </fills>
  <borders count="5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dotted">
        <color rgb="FF969696"/>
      </top>
      <bottom/>
      <diagonal/>
    </border>
    <border>
      <left/>
      <right style="thin">
        <color rgb="FF000000"/>
      </right>
      <top style="dotted">
        <color rgb="FF969696"/>
      </top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969696"/>
      </top>
      <bottom/>
      <diagonal/>
    </border>
  </borders>
  <cellStyleXfs count="6">
    <xf numFmtId="0" fontId="0" fillId="0" borderId="0"/>
    <xf numFmtId="0" fontId="32" fillId="0" borderId="0" applyNumberFormat="0" applyFill="0" applyBorder="0" applyAlignment="0" applyProtection="0"/>
    <xf numFmtId="0" fontId="38" fillId="0" borderId="0"/>
    <xf numFmtId="0" fontId="41" fillId="0" borderId="0" applyNumberFormat="0" applyFill="0" applyBorder="0" applyAlignment="0" applyProtection="0"/>
    <xf numFmtId="0" fontId="64" fillId="0" borderId="0" applyAlignment="0">
      <alignment vertical="top" wrapText="1"/>
      <protection locked="0"/>
    </xf>
    <xf numFmtId="0" fontId="77" fillId="0" borderId="0" applyNumberFormat="0" applyFill="0" applyBorder="0" applyAlignment="0" applyProtection="0"/>
  </cellStyleXfs>
  <cellXfs count="5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14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167" fontId="10" fillId="0" borderId="0" xfId="0" applyNumberFormat="1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1" fillId="0" borderId="25" xfId="0" applyFont="1" applyBorder="1" applyAlignment="1" applyProtection="1">
      <alignment horizontal="center" vertical="center"/>
      <protection locked="0"/>
    </xf>
    <xf numFmtId="49" fontId="31" fillId="0" borderId="25" xfId="0" applyNumberFormat="1" applyFont="1" applyBorder="1" applyAlignment="1" applyProtection="1">
      <alignment horizontal="left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167" fontId="31" fillId="0" borderId="25" xfId="0" applyNumberFormat="1" applyFont="1" applyBorder="1" applyAlignment="1" applyProtection="1">
      <alignment vertical="center"/>
      <protection locked="0"/>
    </xf>
    <xf numFmtId="4" fontId="31" fillId="4" borderId="25" xfId="0" applyNumberFormat="1" applyFont="1" applyFill="1" applyBorder="1" applyAlignment="1" applyProtection="1">
      <alignment vertical="center"/>
      <protection locked="0"/>
    </xf>
    <xf numFmtId="4" fontId="1" fillId="0" borderId="17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33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0" fillId="0" borderId="0" xfId="0"/>
    <xf numFmtId="0" fontId="0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0" fillId="0" borderId="0" xfId="0" applyBorder="1"/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31" fillId="0" borderId="25" xfId="0" applyFont="1" applyBorder="1" applyAlignment="1" applyProtection="1">
      <alignment horizontal="left" vertical="center" wrapText="1"/>
      <protection locked="0"/>
    </xf>
    <xf numFmtId="0" fontId="31" fillId="0" borderId="25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0" xfId="0" applyFont="1" applyFill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0" fontId="37" fillId="2" borderId="0" xfId="2" applyFont="1" applyFill="1"/>
    <xf numFmtId="0" fontId="39" fillId="2" borderId="0" xfId="2" applyFont="1" applyFill="1" applyAlignment="1">
      <alignment vertical="center"/>
    </xf>
    <xf numFmtId="0" fontId="40" fillId="2" borderId="0" xfId="2" applyFont="1" applyFill="1" applyAlignment="1">
      <alignment horizontal="left" vertical="center"/>
    </xf>
    <xf numFmtId="0" fontId="42" fillId="2" borderId="0" xfId="3" applyFont="1" applyFill="1" applyAlignment="1">
      <alignment vertical="center"/>
    </xf>
    <xf numFmtId="0" fontId="39" fillId="2" borderId="0" xfId="2" applyFont="1" applyFill="1" applyAlignment="1" applyProtection="1">
      <alignment vertical="center"/>
      <protection locked="0"/>
    </xf>
    <xf numFmtId="0" fontId="41" fillId="2" borderId="0" xfId="3" applyFill="1"/>
    <xf numFmtId="0" fontId="37" fillId="0" borderId="0" xfId="2" applyFont="1"/>
    <xf numFmtId="0" fontId="37" fillId="0" borderId="0" xfId="2" applyFont="1" applyProtection="1">
      <protection locked="0"/>
    </xf>
    <xf numFmtId="0" fontId="37" fillId="0" borderId="0" xfId="2" applyFont="1" applyAlignment="1">
      <alignment horizontal="left" vertical="center"/>
    </xf>
    <xf numFmtId="0" fontId="37" fillId="0" borderId="1" xfId="2" applyFont="1" applyBorder="1"/>
    <xf numFmtId="0" fontId="37" fillId="0" borderId="2" xfId="2" applyFont="1" applyBorder="1"/>
    <xf numFmtId="0" fontId="37" fillId="0" borderId="2" xfId="2" applyFont="1" applyBorder="1" applyProtection="1">
      <protection locked="0"/>
    </xf>
    <xf numFmtId="0" fontId="37" fillId="0" borderId="3" xfId="2" applyFont="1" applyBorder="1"/>
    <xf numFmtId="0" fontId="37" fillId="0" borderId="4" xfId="2" applyFont="1" applyBorder="1"/>
    <xf numFmtId="0" fontId="37" fillId="0" borderId="0" xfId="2" applyFont="1" applyBorder="1"/>
    <xf numFmtId="0" fontId="44" fillId="0" borderId="0" xfId="2" applyFont="1" applyBorder="1" applyAlignment="1">
      <alignment horizontal="left" vertical="center"/>
    </xf>
    <xf numFmtId="0" fontId="37" fillId="0" borderId="0" xfId="2" applyFont="1" applyBorder="1" applyProtection="1">
      <protection locked="0"/>
    </xf>
    <xf numFmtId="0" fontId="37" fillId="0" borderId="5" xfId="2" applyFont="1" applyBorder="1"/>
    <xf numFmtId="0" fontId="43" fillId="0" borderId="0" xfId="2" applyFont="1" applyAlignment="1">
      <alignment horizontal="left" vertical="center"/>
    </xf>
    <xf numFmtId="0" fontId="45" fillId="0" borderId="0" xfId="2" applyFont="1" applyBorder="1" applyAlignment="1">
      <alignment horizontal="left" vertical="center"/>
    </xf>
    <xf numFmtId="0" fontId="37" fillId="0" borderId="0" xfId="2" applyFont="1" applyAlignment="1">
      <alignment vertical="center"/>
    </xf>
    <xf numFmtId="0" fontId="37" fillId="0" borderId="4" xfId="2" applyFont="1" applyBorder="1" applyAlignment="1">
      <alignment vertical="center"/>
    </xf>
    <xf numFmtId="0" fontId="37" fillId="0" borderId="0" xfId="2" applyFont="1" applyBorder="1" applyAlignment="1">
      <alignment vertical="center"/>
    </xf>
    <xf numFmtId="0" fontId="37" fillId="0" borderId="0" xfId="2" applyFont="1" applyBorder="1" applyAlignment="1" applyProtection="1">
      <alignment vertical="center"/>
      <protection locked="0"/>
    </xf>
    <xf numFmtId="0" fontId="37" fillId="0" borderId="5" xfId="2" applyFont="1" applyBorder="1" applyAlignment="1">
      <alignment vertical="center"/>
    </xf>
    <xf numFmtId="0" fontId="47" fillId="0" borderId="0" xfId="2" applyFont="1" applyBorder="1" applyAlignment="1">
      <alignment horizontal="left" vertical="center"/>
    </xf>
    <xf numFmtId="0" fontId="45" fillId="0" borderId="0" xfId="2" applyFont="1" applyBorder="1" applyAlignment="1" applyProtection="1">
      <alignment horizontal="left" vertical="center"/>
      <protection locked="0"/>
    </xf>
    <xf numFmtId="165" fontId="47" fillId="0" borderId="0" xfId="2" applyNumberFormat="1" applyFont="1" applyBorder="1" applyAlignment="1">
      <alignment horizontal="left" vertical="center"/>
    </xf>
    <xf numFmtId="0" fontId="37" fillId="0" borderId="4" xfId="2" applyFont="1" applyBorder="1" applyAlignment="1">
      <alignment vertical="center" wrapText="1"/>
    </xf>
    <xf numFmtId="0" fontId="37" fillId="0" borderId="0" xfId="2" applyFont="1" applyBorder="1" applyAlignment="1">
      <alignment vertical="center" wrapText="1"/>
    </xf>
    <xf numFmtId="0" fontId="37" fillId="0" borderId="0" xfId="2" applyFont="1" applyBorder="1" applyAlignment="1" applyProtection="1">
      <alignment vertical="center" wrapText="1"/>
      <protection locked="0"/>
    </xf>
    <xf numFmtId="0" fontId="37" fillId="0" borderId="5" xfId="2" applyFont="1" applyBorder="1" applyAlignment="1">
      <alignment vertical="center" wrapText="1"/>
    </xf>
    <xf numFmtId="0" fontId="37" fillId="0" borderId="0" xfId="2" applyFont="1" applyAlignment="1">
      <alignment vertical="center" wrapText="1"/>
    </xf>
    <xf numFmtId="0" fontId="37" fillId="0" borderId="26" xfId="2" applyFont="1" applyBorder="1" applyAlignment="1">
      <alignment vertical="center"/>
    </xf>
    <xf numFmtId="0" fontId="37" fillId="0" borderId="26" xfId="2" applyFont="1" applyBorder="1" applyAlignment="1" applyProtection="1">
      <alignment vertical="center"/>
      <protection locked="0"/>
    </xf>
    <xf numFmtId="0" fontId="37" fillId="0" borderId="27" xfId="2" applyFont="1" applyBorder="1" applyAlignment="1">
      <alignment vertical="center"/>
    </xf>
    <xf numFmtId="0" fontId="48" fillId="0" borderId="0" xfId="2" applyFont="1" applyBorder="1" applyAlignment="1">
      <alignment horizontal="left" vertical="center"/>
    </xf>
    <xf numFmtId="4" fontId="49" fillId="0" borderId="0" xfId="2" applyNumberFormat="1" applyFont="1" applyBorder="1" applyAlignment="1">
      <alignment vertical="center"/>
    </xf>
    <xf numFmtId="0" fontId="50" fillId="0" borderId="0" xfId="2" applyFont="1" applyBorder="1" applyAlignment="1">
      <alignment horizontal="right" vertical="center"/>
    </xf>
    <xf numFmtId="0" fontId="50" fillId="0" borderId="0" xfId="2" applyFont="1" applyBorder="1" applyAlignment="1" applyProtection="1">
      <alignment horizontal="right" vertical="center"/>
      <protection locked="0"/>
    </xf>
    <xf numFmtId="0" fontId="50" fillId="0" borderId="0" xfId="2" applyFont="1" applyBorder="1" applyAlignment="1">
      <alignment horizontal="left" vertical="center"/>
    </xf>
    <xf numFmtId="4" fontId="50" fillId="0" borderId="0" xfId="2" applyNumberFormat="1" applyFont="1" applyBorder="1" applyAlignment="1">
      <alignment vertical="center"/>
    </xf>
    <xf numFmtId="164" fontId="50" fillId="0" borderId="0" xfId="2" applyNumberFormat="1" applyFont="1" applyBorder="1" applyAlignment="1" applyProtection="1">
      <alignment horizontal="right" vertical="center"/>
      <protection locked="0"/>
    </xf>
    <xf numFmtId="0" fontId="37" fillId="6" borderId="0" xfId="2" applyFont="1" applyFill="1" applyBorder="1" applyAlignment="1">
      <alignment vertical="center"/>
    </xf>
    <xf numFmtId="0" fontId="46" fillId="6" borderId="28" xfId="2" applyFont="1" applyFill="1" applyBorder="1" applyAlignment="1">
      <alignment horizontal="left" vertical="center"/>
    </xf>
    <xf numFmtId="0" fontId="37" fillId="6" borderId="29" xfId="2" applyFont="1" applyFill="1" applyBorder="1" applyAlignment="1">
      <alignment vertical="center"/>
    </xf>
    <xf numFmtId="0" fontId="46" fillId="6" borderId="29" xfId="2" applyFont="1" applyFill="1" applyBorder="1" applyAlignment="1">
      <alignment horizontal="right" vertical="center"/>
    </xf>
    <xf numFmtId="0" fontId="46" fillId="6" borderId="29" xfId="2" applyFont="1" applyFill="1" applyBorder="1" applyAlignment="1">
      <alignment horizontal="center" vertical="center"/>
    </xf>
    <xf numFmtId="0" fontId="37" fillId="6" borderId="29" xfId="2" applyFont="1" applyFill="1" applyBorder="1" applyAlignment="1" applyProtection="1">
      <alignment vertical="center"/>
      <protection locked="0"/>
    </xf>
    <xf numFmtId="4" fontId="46" fillId="6" borderId="29" xfId="2" applyNumberFormat="1" applyFont="1" applyFill="1" applyBorder="1" applyAlignment="1">
      <alignment vertical="center"/>
    </xf>
    <xf numFmtId="0" fontId="37" fillId="6" borderId="30" xfId="2" applyFont="1" applyFill="1" applyBorder="1" applyAlignment="1">
      <alignment vertical="center"/>
    </xf>
    <xf numFmtId="0" fontId="37" fillId="0" borderId="19" xfId="2" applyFont="1" applyBorder="1" applyAlignment="1">
      <alignment vertical="center"/>
    </xf>
    <xf numFmtId="0" fontId="37" fillId="0" borderId="20" xfId="2" applyFont="1" applyBorder="1" applyAlignment="1">
      <alignment vertical="center"/>
    </xf>
    <xf numFmtId="0" fontId="37" fillId="0" borderId="20" xfId="2" applyFont="1" applyBorder="1" applyAlignment="1" applyProtection="1">
      <alignment vertical="center"/>
      <protection locked="0"/>
    </xf>
    <xf numFmtId="0" fontId="37" fillId="0" borderId="21" xfId="2" applyFont="1" applyBorder="1" applyAlignment="1">
      <alignment vertical="center"/>
    </xf>
    <xf numFmtId="0" fontId="37" fillId="0" borderId="1" xfId="2" applyFont="1" applyBorder="1" applyAlignment="1">
      <alignment vertical="center"/>
    </xf>
    <xf numFmtId="0" fontId="37" fillId="0" borderId="2" xfId="2" applyFont="1" applyBorder="1" applyAlignment="1">
      <alignment vertical="center"/>
    </xf>
    <xf numFmtId="0" fontId="37" fillId="0" borderId="2" xfId="2" applyFont="1" applyBorder="1" applyAlignment="1" applyProtection="1">
      <alignment vertical="center"/>
      <protection locked="0"/>
    </xf>
    <xf numFmtId="0" fontId="37" fillId="0" borderId="3" xfId="2" applyFont="1" applyBorder="1" applyAlignment="1">
      <alignment vertical="center"/>
    </xf>
    <xf numFmtId="0" fontId="47" fillId="6" borderId="0" xfId="2" applyFont="1" applyFill="1" applyBorder="1" applyAlignment="1">
      <alignment horizontal="left" vertical="center"/>
    </xf>
    <xf numFmtId="0" fontId="37" fillId="6" borderId="0" xfId="2" applyFont="1" applyFill="1" applyBorder="1" applyAlignment="1" applyProtection="1">
      <alignment vertical="center"/>
      <protection locked="0"/>
    </xf>
    <xf numFmtId="0" fontId="47" fillId="6" borderId="0" xfId="2" applyFont="1" applyFill="1" applyBorder="1" applyAlignment="1">
      <alignment horizontal="right" vertical="center"/>
    </xf>
    <xf numFmtId="0" fontId="37" fillId="6" borderId="5" xfId="2" applyFont="1" applyFill="1" applyBorder="1" applyAlignment="1">
      <alignment vertical="center"/>
    </xf>
    <xf numFmtId="0" fontId="51" fillId="0" borderId="0" xfId="2" applyFont="1" applyBorder="1" applyAlignment="1">
      <alignment horizontal="left" vertical="center"/>
    </xf>
    <xf numFmtId="0" fontId="52" fillId="0" borderId="4" xfId="2" applyFont="1" applyBorder="1" applyAlignment="1">
      <alignment vertical="center"/>
    </xf>
    <xf numFmtId="0" fontId="52" fillId="0" borderId="0" xfId="2" applyFont="1" applyBorder="1" applyAlignment="1">
      <alignment vertical="center"/>
    </xf>
    <xf numFmtId="0" fontId="52" fillId="0" borderId="31" xfId="2" applyFont="1" applyBorder="1" applyAlignment="1">
      <alignment horizontal="left" vertical="center"/>
    </xf>
    <xf numFmtId="0" fontId="52" fillId="0" borderId="31" xfId="2" applyFont="1" applyBorder="1" applyAlignment="1">
      <alignment vertical="center"/>
    </xf>
    <xf numFmtId="0" fontId="52" fillId="0" borderId="31" xfId="2" applyFont="1" applyBorder="1" applyAlignment="1" applyProtection="1">
      <alignment vertical="center"/>
      <protection locked="0"/>
    </xf>
    <xf numFmtId="4" fontId="52" fillId="0" borderId="31" xfId="2" applyNumberFormat="1" applyFont="1" applyBorder="1" applyAlignment="1">
      <alignment vertical="center"/>
    </xf>
    <xf numFmtId="0" fontId="52" fillId="0" borderId="5" xfId="2" applyFont="1" applyBorder="1" applyAlignment="1">
      <alignment vertical="center"/>
    </xf>
    <xf numFmtId="0" fontId="52" fillId="0" borderId="0" xfId="2" applyFont="1" applyAlignment="1">
      <alignment vertical="center"/>
    </xf>
    <xf numFmtId="0" fontId="53" fillId="0" borderId="4" xfId="2" applyFont="1" applyBorder="1" applyAlignment="1">
      <alignment vertical="center"/>
    </xf>
    <xf numFmtId="0" fontId="53" fillId="0" borderId="0" xfId="2" applyFont="1" applyBorder="1" applyAlignment="1">
      <alignment vertical="center"/>
    </xf>
    <xf numFmtId="0" fontId="53" fillId="0" borderId="31" xfId="2" applyFont="1" applyBorder="1" applyAlignment="1">
      <alignment horizontal="left" vertical="center"/>
    </xf>
    <xf numFmtId="0" fontId="53" fillId="0" borderId="31" xfId="2" applyFont="1" applyBorder="1" applyAlignment="1">
      <alignment vertical="center"/>
    </xf>
    <xf numFmtId="0" fontId="53" fillId="0" borderId="31" xfId="2" applyFont="1" applyBorder="1" applyAlignment="1" applyProtection="1">
      <alignment vertical="center"/>
      <protection locked="0"/>
    </xf>
    <xf numFmtId="4" fontId="53" fillId="0" borderId="31" xfId="2" applyNumberFormat="1" applyFont="1" applyBorder="1" applyAlignment="1">
      <alignment vertical="center"/>
    </xf>
    <xf numFmtId="0" fontId="53" fillId="0" borderId="5" xfId="2" applyFont="1" applyBorder="1" applyAlignment="1">
      <alignment vertical="center"/>
    </xf>
    <xf numFmtId="0" fontId="53" fillId="0" borderId="0" xfId="2" applyFont="1" applyAlignment="1">
      <alignment vertical="center"/>
    </xf>
    <xf numFmtId="0" fontId="44" fillId="0" borderId="0" xfId="2" applyFont="1" applyAlignment="1">
      <alignment horizontal="left" vertical="center"/>
    </xf>
    <xf numFmtId="0" fontId="45" fillId="0" borderId="0" xfId="2" applyFont="1" applyAlignment="1">
      <alignment horizontal="left" vertical="center"/>
    </xf>
    <xf numFmtId="0" fontId="47" fillId="0" borderId="0" xfId="2" applyFont="1" applyAlignment="1">
      <alignment horizontal="left" vertical="center"/>
    </xf>
    <xf numFmtId="0" fontId="45" fillId="0" borderId="0" xfId="2" applyFont="1" applyAlignment="1" applyProtection="1">
      <alignment horizontal="left" vertical="center"/>
      <protection locked="0"/>
    </xf>
    <xf numFmtId="165" fontId="47" fillId="0" borderId="0" xfId="2" applyNumberFormat="1" applyFont="1" applyAlignment="1">
      <alignment horizontal="left" vertical="center"/>
    </xf>
    <xf numFmtId="0" fontId="37" fillId="0" borderId="4" xfId="2" applyFont="1" applyBorder="1" applyAlignment="1">
      <alignment horizontal="center" vertical="center" wrapText="1"/>
    </xf>
    <xf numFmtId="0" fontId="47" fillId="6" borderId="32" xfId="2" applyFont="1" applyFill="1" applyBorder="1" applyAlignment="1">
      <alignment horizontal="center" vertical="center" wrapText="1"/>
    </xf>
    <xf numFmtId="0" fontId="47" fillId="6" borderId="33" xfId="2" applyFont="1" applyFill="1" applyBorder="1" applyAlignment="1">
      <alignment horizontal="center" vertical="center" wrapText="1"/>
    </xf>
    <xf numFmtId="0" fontId="54" fillId="6" borderId="33" xfId="2" applyFont="1" applyFill="1" applyBorder="1" applyAlignment="1" applyProtection="1">
      <alignment horizontal="center" vertical="center" wrapText="1"/>
      <protection locked="0"/>
    </xf>
    <xf numFmtId="0" fontId="47" fillId="6" borderId="34" xfId="2" applyFont="1" applyFill="1" applyBorder="1" applyAlignment="1">
      <alignment horizontal="center" vertical="center" wrapText="1"/>
    </xf>
    <xf numFmtId="0" fontId="45" fillId="0" borderId="32" xfId="2" applyFont="1" applyBorder="1" applyAlignment="1">
      <alignment horizontal="center" vertical="center" wrapText="1"/>
    </xf>
    <xf numFmtId="0" fontId="45" fillId="0" borderId="33" xfId="2" applyFont="1" applyBorder="1" applyAlignment="1">
      <alignment horizontal="center" vertical="center" wrapText="1"/>
    </xf>
    <xf numFmtId="0" fontId="45" fillId="0" borderId="34" xfId="2" applyFont="1" applyBorder="1" applyAlignment="1">
      <alignment horizontal="center" vertical="center" wrapText="1"/>
    </xf>
    <xf numFmtId="0" fontId="37" fillId="0" borderId="0" xfId="2" applyFont="1" applyAlignment="1">
      <alignment horizontal="center" vertical="center" wrapText="1"/>
    </xf>
    <xf numFmtId="0" fontId="49" fillId="0" borderId="0" xfId="2" applyFont="1" applyAlignment="1">
      <alignment horizontal="left" vertical="center"/>
    </xf>
    <xf numFmtId="4" fontId="49" fillId="0" borderId="0" xfId="2" applyNumberFormat="1" applyFont="1" applyAlignment="1"/>
    <xf numFmtId="0" fontId="37" fillId="0" borderId="35" xfId="2" applyFont="1" applyBorder="1" applyAlignment="1">
      <alignment vertical="center"/>
    </xf>
    <xf numFmtId="166" fontId="55" fillId="0" borderId="26" xfId="2" applyNumberFormat="1" applyFont="1" applyBorder="1" applyAlignment="1"/>
    <xf numFmtId="166" fontId="55" fillId="0" borderId="36" xfId="2" applyNumberFormat="1" applyFont="1" applyBorder="1" applyAlignment="1"/>
    <xf numFmtId="4" fontId="56" fillId="0" borderId="0" xfId="2" applyNumberFormat="1" applyFont="1" applyAlignment="1">
      <alignment vertical="center"/>
    </xf>
    <xf numFmtId="0" fontId="57" fillId="0" borderId="4" xfId="2" applyFont="1" applyBorder="1" applyAlignment="1"/>
    <xf numFmtId="0" fontId="57" fillId="0" borderId="0" xfId="2" applyFont="1" applyAlignment="1"/>
    <xf numFmtId="0" fontId="57" fillId="0" borderId="0" xfId="2" applyFont="1" applyAlignment="1">
      <alignment horizontal="left"/>
    </xf>
    <xf numFmtId="0" fontId="52" fillId="0" borderId="0" xfId="2" applyFont="1" applyAlignment="1">
      <alignment horizontal="left"/>
    </xf>
    <xf numFmtId="0" fontId="57" fillId="0" borderId="0" xfId="2" applyFont="1" applyAlignment="1" applyProtection="1">
      <protection locked="0"/>
    </xf>
    <xf numFmtId="4" fontId="52" fillId="0" borderId="0" xfId="2" applyNumberFormat="1" applyFont="1" applyAlignment="1"/>
    <xf numFmtId="0" fontId="57" fillId="0" borderId="37" xfId="2" applyFont="1" applyBorder="1" applyAlignment="1"/>
    <xf numFmtId="0" fontId="57" fillId="0" borderId="0" xfId="2" applyFont="1" applyBorder="1" applyAlignment="1"/>
    <xf numFmtId="166" fontId="57" fillId="0" borderId="0" xfId="2" applyNumberFormat="1" applyFont="1" applyBorder="1" applyAlignment="1"/>
    <xf numFmtId="166" fontId="57" fillId="0" borderId="38" xfId="2" applyNumberFormat="1" applyFont="1" applyBorder="1" applyAlignment="1"/>
    <xf numFmtId="0" fontId="57" fillId="0" borderId="0" xfId="2" applyFont="1" applyAlignment="1">
      <alignment horizontal="center"/>
    </xf>
    <xf numFmtId="4" fontId="57" fillId="0" borderId="0" xfId="2" applyNumberFormat="1" applyFont="1" applyAlignment="1">
      <alignment vertical="center"/>
    </xf>
    <xf numFmtId="0" fontId="57" fillId="0" borderId="0" xfId="2" applyFont="1" applyBorder="1" applyAlignment="1">
      <alignment horizontal="left"/>
    </xf>
    <xf numFmtId="0" fontId="53" fillId="0" borderId="0" xfId="2" applyFont="1" applyBorder="1" applyAlignment="1">
      <alignment horizontal="left"/>
    </xf>
    <xf numFmtId="4" fontId="53" fillId="0" borderId="0" xfId="2" applyNumberFormat="1" applyFont="1" applyBorder="1" applyAlignment="1"/>
    <xf numFmtId="0" fontId="37" fillId="0" borderId="4" xfId="2" applyFont="1" applyBorder="1" applyAlignment="1" applyProtection="1">
      <alignment vertical="center"/>
      <protection locked="0"/>
    </xf>
    <xf numFmtId="0" fontId="37" fillId="0" borderId="39" xfId="2" applyFont="1" applyBorder="1" applyAlignment="1" applyProtection="1">
      <alignment horizontal="center" vertical="center"/>
      <protection locked="0"/>
    </xf>
    <xf numFmtId="49" fontId="37" fillId="0" borderId="39" xfId="2" applyNumberFormat="1" applyFont="1" applyBorder="1" applyAlignment="1" applyProtection="1">
      <alignment horizontal="left" vertical="center" wrapText="1"/>
      <protection locked="0"/>
    </xf>
    <xf numFmtId="0" fontId="37" fillId="0" borderId="39" xfId="2" applyFont="1" applyBorder="1" applyAlignment="1" applyProtection="1">
      <alignment horizontal="left" vertical="center" wrapText="1"/>
      <protection locked="0"/>
    </xf>
    <xf numFmtId="0" fontId="37" fillId="0" borderId="39" xfId="2" applyFont="1" applyBorder="1" applyAlignment="1" applyProtection="1">
      <alignment horizontal="center" vertical="center" wrapText="1"/>
      <protection locked="0"/>
    </xf>
    <xf numFmtId="167" fontId="37" fillId="0" borderId="39" xfId="2" applyNumberFormat="1" applyFont="1" applyBorder="1" applyAlignment="1" applyProtection="1">
      <alignment vertical="center"/>
      <protection locked="0"/>
    </xf>
    <xf numFmtId="4" fontId="37" fillId="4" borderId="39" xfId="2" applyNumberFormat="1" applyFont="1" applyFill="1" applyBorder="1" applyAlignment="1" applyProtection="1">
      <alignment vertical="center"/>
      <protection locked="0"/>
    </xf>
    <xf numFmtId="4" fontId="37" fillId="0" borderId="39" xfId="2" applyNumberFormat="1" applyFont="1" applyBorder="1" applyAlignment="1" applyProtection="1">
      <alignment vertical="center"/>
      <protection locked="0"/>
    </xf>
    <xf numFmtId="0" fontId="50" fillId="4" borderId="39" xfId="2" applyFont="1" applyFill="1" applyBorder="1" applyAlignment="1" applyProtection="1">
      <alignment horizontal="left" vertical="center"/>
      <protection locked="0"/>
    </xf>
    <xf numFmtId="0" fontId="50" fillId="0" borderId="0" xfId="2" applyFont="1" applyBorder="1" applyAlignment="1">
      <alignment horizontal="center" vertical="center"/>
    </xf>
    <xf numFmtId="166" fontId="50" fillId="0" borderId="0" xfId="2" applyNumberFormat="1" applyFont="1" applyBorder="1" applyAlignment="1">
      <alignment vertical="center"/>
    </xf>
    <xf numFmtId="166" fontId="50" fillId="0" borderId="38" xfId="2" applyNumberFormat="1" applyFont="1" applyBorder="1" applyAlignment="1">
      <alignment vertical="center"/>
    </xf>
    <xf numFmtId="4" fontId="37" fillId="0" borderId="0" xfId="2" applyNumberFormat="1" applyFont="1" applyAlignment="1">
      <alignment vertical="center"/>
    </xf>
    <xf numFmtId="0" fontId="58" fillId="0" borderId="0" xfId="2" applyFont="1" applyAlignment="1">
      <alignment horizontal="left" vertical="center"/>
    </xf>
    <xf numFmtId="0" fontId="59" fillId="0" borderId="0" xfId="2" applyFont="1" applyAlignment="1">
      <alignment horizontal="left" vertical="center" wrapText="1"/>
    </xf>
    <xf numFmtId="0" fontId="37" fillId="0" borderId="0" xfId="2" applyFont="1" applyAlignment="1" applyProtection="1">
      <alignment vertical="center"/>
      <protection locked="0"/>
    </xf>
    <xf numFmtId="0" fontId="37" fillId="0" borderId="37" xfId="2" applyFont="1" applyBorder="1" applyAlignment="1">
      <alignment vertical="center"/>
    </xf>
    <xf numFmtId="0" fontId="37" fillId="0" borderId="38" xfId="2" applyFont="1" applyBorder="1" applyAlignment="1">
      <alignment vertical="center"/>
    </xf>
    <xf numFmtId="0" fontId="60" fillId="0" borderId="4" xfId="2" applyFont="1" applyBorder="1" applyAlignment="1">
      <alignment vertical="center"/>
    </xf>
    <xf numFmtId="0" fontId="60" fillId="0" borderId="0" xfId="2" applyFont="1" applyAlignment="1">
      <alignment vertical="center"/>
    </xf>
    <xf numFmtId="0" fontId="60" fillId="0" borderId="0" xfId="2" applyFont="1" applyAlignment="1">
      <alignment horizontal="left" vertical="center"/>
    </xf>
    <xf numFmtId="0" fontId="60" fillId="0" borderId="0" xfId="2" applyFont="1" applyAlignment="1">
      <alignment horizontal="left" vertical="center" wrapText="1"/>
    </xf>
    <xf numFmtId="0" fontId="60" fillId="0" borderId="0" xfId="2" applyFont="1" applyAlignment="1" applyProtection="1">
      <alignment vertical="center"/>
      <protection locked="0"/>
    </xf>
    <xf numFmtId="0" fontId="60" fillId="0" borderId="37" xfId="2" applyFont="1" applyBorder="1" applyAlignment="1">
      <alignment vertical="center"/>
    </xf>
    <xf numFmtId="0" fontId="60" fillId="0" borderId="0" xfId="2" applyFont="1" applyBorder="1" applyAlignment="1">
      <alignment vertical="center"/>
    </xf>
    <xf numFmtId="0" fontId="60" fillId="0" borderId="38" xfId="2" applyFont="1" applyBorder="1" applyAlignment="1">
      <alignment vertical="center"/>
    </xf>
    <xf numFmtId="0" fontId="61" fillId="0" borderId="4" xfId="2" applyFont="1" applyBorder="1" applyAlignment="1">
      <alignment vertical="center"/>
    </xf>
    <xf numFmtId="0" fontId="61" fillId="0" borderId="0" xfId="2" applyFont="1" applyAlignment="1">
      <alignment vertical="center"/>
    </xf>
    <xf numFmtId="0" fontId="58" fillId="0" borderId="0" xfId="2" applyFont="1" applyBorder="1" applyAlignment="1">
      <alignment horizontal="left" vertical="center"/>
    </xf>
    <xf numFmtId="0" fontId="61" fillId="0" borderId="0" xfId="2" applyFont="1" applyBorder="1" applyAlignment="1">
      <alignment horizontal="left" vertical="center"/>
    </xf>
    <xf numFmtId="0" fontId="61" fillId="0" borderId="0" xfId="2" applyFont="1" applyBorder="1" applyAlignment="1">
      <alignment horizontal="left" vertical="center" wrapText="1"/>
    </xf>
    <xf numFmtId="167" fontId="61" fillId="0" borderId="0" xfId="2" applyNumberFormat="1" applyFont="1" applyBorder="1" applyAlignment="1">
      <alignment vertical="center"/>
    </xf>
    <xf numFmtId="0" fontId="61" fillId="0" borderId="0" xfId="2" applyFont="1" applyAlignment="1" applyProtection="1">
      <alignment vertical="center"/>
      <protection locked="0"/>
    </xf>
    <xf numFmtId="0" fontId="61" fillId="0" borderId="37" xfId="2" applyFont="1" applyBorder="1" applyAlignment="1">
      <alignment vertical="center"/>
    </xf>
    <xf numFmtId="0" fontId="61" fillId="0" borderId="0" xfId="2" applyFont="1" applyBorder="1" applyAlignment="1">
      <alignment vertical="center"/>
    </xf>
    <xf numFmtId="0" fontId="61" fillId="0" borderId="38" xfId="2" applyFont="1" applyBorder="1" applyAlignment="1">
      <alignment vertical="center"/>
    </xf>
    <xf numFmtId="0" fontId="61" fillId="0" borderId="0" xfId="2" applyFont="1" applyAlignment="1">
      <alignment horizontal="left" vertical="center"/>
    </xf>
    <xf numFmtId="0" fontId="62" fillId="0" borderId="39" xfId="2" applyFont="1" applyBorder="1" applyAlignment="1" applyProtection="1">
      <alignment horizontal="center" vertical="center"/>
      <protection locked="0"/>
    </xf>
    <xf numFmtId="49" fontId="62" fillId="0" borderId="39" xfId="2" applyNumberFormat="1" applyFont="1" applyBorder="1" applyAlignment="1" applyProtection="1">
      <alignment horizontal="left" vertical="center" wrapText="1"/>
      <protection locked="0"/>
    </xf>
    <xf numFmtId="0" fontId="62" fillId="0" borderId="39" xfId="2" applyFont="1" applyBorder="1" applyAlignment="1" applyProtection="1">
      <alignment horizontal="left" vertical="center" wrapText="1"/>
      <protection locked="0"/>
    </xf>
    <xf numFmtId="0" fontId="62" fillId="0" borderId="39" xfId="2" applyFont="1" applyBorder="1" applyAlignment="1" applyProtection="1">
      <alignment horizontal="center" vertical="center" wrapText="1"/>
      <protection locked="0"/>
    </xf>
    <xf numFmtId="167" fontId="62" fillId="0" borderId="39" xfId="2" applyNumberFormat="1" applyFont="1" applyBorder="1" applyAlignment="1" applyProtection="1">
      <alignment vertical="center"/>
      <protection locked="0"/>
    </xf>
    <xf numFmtId="4" fontId="62" fillId="4" borderId="39" xfId="2" applyNumberFormat="1" applyFont="1" applyFill="1" applyBorder="1" applyAlignment="1" applyProtection="1">
      <alignment vertical="center"/>
      <protection locked="0"/>
    </xf>
    <xf numFmtId="4" fontId="62" fillId="0" borderId="39" xfId="2" applyNumberFormat="1" applyFont="1" applyBorder="1" applyAlignment="1" applyProtection="1">
      <alignment vertical="center"/>
      <protection locked="0"/>
    </xf>
    <xf numFmtId="0" fontId="62" fillId="0" borderId="4" xfId="2" applyFont="1" applyBorder="1" applyAlignment="1">
      <alignment vertical="center"/>
    </xf>
    <xf numFmtId="0" fontId="62" fillId="4" borderId="39" xfId="2" applyFont="1" applyFill="1" applyBorder="1" applyAlignment="1" applyProtection="1">
      <alignment horizontal="left" vertical="center"/>
      <protection locked="0"/>
    </xf>
    <xf numFmtId="0" fontId="62" fillId="0" borderId="0" xfId="2" applyFont="1" applyBorder="1" applyAlignment="1">
      <alignment horizontal="center" vertical="center"/>
    </xf>
    <xf numFmtId="0" fontId="61" fillId="0" borderId="0" xfId="2" applyFont="1" applyAlignment="1">
      <alignment horizontal="left" vertical="center" wrapText="1"/>
    </xf>
    <xf numFmtId="167" fontId="61" fillId="0" borderId="0" xfId="2" applyNumberFormat="1" applyFont="1" applyAlignment="1">
      <alignment vertical="center"/>
    </xf>
    <xf numFmtId="0" fontId="59" fillId="0" borderId="0" xfId="2" applyFont="1" applyBorder="1" applyAlignment="1">
      <alignment horizontal="left" vertical="center" wrapText="1"/>
    </xf>
    <xf numFmtId="0" fontId="52" fillId="0" borderId="0" xfId="2" applyFont="1" applyBorder="1" applyAlignment="1">
      <alignment horizontal="left"/>
    </xf>
    <xf numFmtId="4" fontId="52" fillId="0" borderId="0" xfId="2" applyNumberFormat="1" applyFont="1" applyBorder="1" applyAlignment="1"/>
    <xf numFmtId="0" fontId="63" fillId="0" borderId="0" xfId="2" applyFont="1" applyAlignment="1">
      <alignment vertical="center" wrapText="1"/>
    </xf>
    <xf numFmtId="0" fontId="37" fillId="0" borderId="40" xfId="2" applyFont="1" applyBorder="1" applyAlignment="1">
      <alignment vertical="center"/>
    </xf>
    <xf numFmtId="0" fontId="37" fillId="0" borderId="31" xfId="2" applyFont="1" applyBorder="1" applyAlignment="1">
      <alignment vertical="center"/>
    </xf>
    <xf numFmtId="0" fontId="37" fillId="0" borderId="41" xfId="2" applyFont="1" applyBorder="1" applyAlignment="1">
      <alignment vertical="center"/>
    </xf>
    <xf numFmtId="0" fontId="37" fillId="0" borderId="0" xfId="2" applyFont="1" applyAlignment="1"/>
    <xf numFmtId="0" fontId="65" fillId="7" borderId="0" xfId="4" applyFont="1" applyFill="1" applyAlignment="1" applyProtection="1">
      <alignment horizontal="left"/>
    </xf>
    <xf numFmtId="0" fontId="66" fillId="7" borderId="0" xfId="4" applyFont="1" applyFill="1" applyAlignment="1" applyProtection="1">
      <alignment horizontal="left"/>
    </xf>
    <xf numFmtId="0" fontId="67" fillId="7" borderId="0" xfId="4" applyFont="1" applyFill="1" applyAlignment="1" applyProtection="1">
      <alignment horizontal="left"/>
    </xf>
    <xf numFmtId="0" fontId="64" fillId="0" borderId="0" xfId="4" applyAlignment="1" applyProtection="1">
      <alignment horizontal="left" vertical="top"/>
    </xf>
    <xf numFmtId="0" fontId="68" fillId="7" borderId="0" xfId="4" applyFont="1" applyFill="1" applyAlignment="1" applyProtection="1">
      <alignment horizontal="left" vertical="center"/>
    </xf>
    <xf numFmtId="0" fontId="66" fillId="7" borderId="0" xfId="4" applyFont="1" applyFill="1" applyAlignment="1" applyProtection="1">
      <alignment horizontal="left" vertical="center"/>
    </xf>
    <xf numFmtId="0" fontId="66" fillId="8" borderId="42" xfId="4" applyFont="1" applyFill="1" applyBorder="1" applyAlignment="1" applyProtection="1">
      <alignment horizontal="center" vertical="center" wrapText="1"/>
    </xf>
    <xf numFmtId="0" fontId="66" fillId="8" borderId="43" xfId="4" applyFont="1" applyFill="1" applyBorder="1" applyAlignment="1" applyProtection="1">
      <alignment horizontal="center" vertical="center" wrapText="1"/>
    </xf>
    <xf numFmtId="0" fontId="67" fillId="8" borderId="44" xfId="4" applyFont="1" applyFill="1" applyBorder="1" applyAlignment="1" applyProtection="1">
      <alignment horizontal="center" vertical="center" wrapText="1"/>
    </xf>
    <xf numFmtId="0" fontId="67" fillId="8" borderId="45" xfId="4" applyFont="1" applyFill="1" applyBorder="1" applyAlignment="1" applyProtection="1">
      <alignment horizontal="center" vertical="center" wrapText="1"/>
    </xf>
    <xf numFmtId="0" fontId="66" fillId="8" borderId="45" xfId="4" applyFont="1" applyFill="1" applyBorder="1" applyAlignment="1" applyProtection="1">
      <alignment horizontal="center" vertical="center" wrapText="1"/>
    </xf>
    <xf numFmtId="0" fontId="67" fillId="0" borderId="46" xfId="4" applyFont="1" applyBorder="1" applyAlignment="1" applyProtection="1">
      <alignment horizontal="left"/>
    </xf>
    <xf numFmtId="168" fontId="66" fillId="8" borderId="47" xfId="4" applyNumberFormat="1" applyFont="1" applyFill="1" applyBorder="1" applyAlignment="1" applyProtection="1">
      <alignment horizontal="center" vertical="center"/>
    </xf>
    <xf numFmtId="168" fontId="66" fillId="8" borderId="48" xfId="4" applyNumberFormat="1" applyFont="1" applyFill="1" applyBorder="1" applyAlignment="1" applyProtection="1">
      <alignment horizontal="center" vertical="center"/>
    </xf>
    <xf numFmtId="168" fontId="67" fillId="8" borderId="49" xfId="4" applyNumberFormat="1" applyFont="1" applyFill="1" applyBorder="1" applyAlignment="1" applyProtection="1">
      <alignment horizontal="center" vertical="center"/>
    </xf>
    <xf numFmtId="168" fontId="67" fillId="8" borderId="50" xfId="4" applyNumberFormat="1" applyFont="1" applyFill="1" applyBorder="1" applyAlignment="1" applyProtection="1">
      <alignment horizontal="center" vertical="center"/>
    </xf>
    <xf numFmtId="168" fontId="66" fillId="8" borderId="50" xfId="4" applyNumberFormat="1" applyFont="1" applyFill="1" applyBorder="1" applyAlignment="1" applyProtection="1">
      <alignment horizontal="center" vertical="center"/>
    </xf>
    <xf numFmtId="0" fontId="67" fillId="7" borderId="51" xfId="4" applyFont="1" applyFill="1" applyBorder="1" applyAlignment="1" applyProtection="1">
      <alignment horizontal="left"/>
    </xf>
    <xf numFmtId="0" fontId="69" fillId="0" borderId="52" xfId="4" applyFont="1" applyBorder="1" applyAlignment="1" applyProtection="1">
      <alignment horizontal="left" vertical="center"/>
    </xf>
    <xf numFmtId="0" fontId="69" fillId="0" borderId="52" xfId="4" applyFont="1" applyBorder="1" applyAlignment="1" applyProtection="1">
      <alignment horizontal="center" vertical="center"/>
    </xf>
    <xf numFmtId="169" fontId="69" fillId="0" borderId="52" xfId="4" applyNumberFormat="1" applyFont="1" applyBorder="1" applyAlignment="1" applyProtection="1">
      <alignment horizontal="right" vertical="center"/>
    </xf>
    <xf numFmtId="170" fontId="69" fillId="0" borderId="52" xfId="4" applyNumberFormat="1" applyFont="1" applyBorder="1" applyAlignment="1" applyProtection="1">
      <alignment horizontal="right" vertical="center"/>
    </xf>
    <xf numFmtId="0" fontId="70" fillId="0" borderId="0" xfId="4" applyFont="1" applyAlignment="1" applyProtection="1">
      <alignment horizontal="left" vertical="center"/>
    </xf>
    <xf numFmtId="0" fontId="69" fillId="0" borderId="0" xfId="4" applyFont="1" applyAlignment="1" applyProtection="1">
      <alignment horizontal="left" vertical="center"/>
    </xf>
    <xf numFmtId="0" fontId="71" fillId="0" borderId="0" xfId="4" applyFont="1" applyAlignment="1" applyProtection="1">
      <alignment horizontal="center" vertical="center"/>
    </xf>
    <xf numFmtId="0" fontId="71" fillId="0" borderId="0" xfId="4" applyFont="1" applyAlignment="1" applyProtection="1">
      <alignment horizontal="left" vertical="center"/>
    </xf>
    <xf numFmtId="169" fontId="71" fillId="0" borderId="0" xfId="4" applyNumberFormat="1" applyFont="1" applyAlignment="1" applyProtection="1">
      <alignment horizontal="right" vertical="center"/>
    </xf>
    <xf numFmtId="170" fontId="71" fillId="0" borderId="0" xfId="4" applyNumberFormat="1" applyFont="1" applyAlignment="1" applyProtection="1">
      <alignment horizontal="right" vertical="center"/>
    </xf>
    <xf numFmtId="0" fontId="67" fillId="0" borderId="0" xfId="4" applyFont="1" applyAlignment="1" applyProtection="1">
      <alignment horizontal="center" vertical="center"/>
    </xf>
    <xf numFmtId="49" fontId="67" fillId="0" borderId="0" xfId="4" applyNumberFormat="1" applyFont="1" applyAlignment="1" applyProtection="1">
      <alignment horizontal="left" vertical="top"/>
    </xf>
    <xf numFmtId="0" fontId="67" fillId="0" borderId="0" xfId="4" applyFont="1" applyAlignment="1" applyProtection="1">
      <alignment horizontal="left" vertical="center" wrapText="1"/>
    </xf>
    <xf numFmtId="170" fontId="67" fillId="0" borderId="0" xfId="4" applyNumberFormat="1" applyFont="1" applyAlignment="1" applyProtection="1">
      <alignment horizontal="right" vertical="center"/>
    </xf>
    <xf numFmtId="169" fontId="67" fillId="0" borderId="0" xfId="4" applyNumberFormat="1" applyFont="1" applyAlignment="1" applyProtection="1">
      <alignment horizontal="right" vertical="center"/>
    </xf>
    <xf numFmtId="171" fontId="67" fillId="0" borderId="0" xfId="4" applyNumberFormat="1" applyFont="1" applyAlignment="1" applyProtection="1">
      <alignment horizontal="right" vertical="center"/>
    </xf>
    <xf numFmtId="172" fontId="67" fillId="0" borderId="0" xfId="4" applyNumberFormat="1" applyFont="1" applyAlignment="1" applyProtection="1">
      <alignment horizontal="right" vertical="center"/>
    </xf>
    <xf numFmtId="173" fontId="67" fillId="0" borderId="0" xfId="4" applyNumberFormat="1" applyFont="1" applyAlignment="1" applyProtection="1">
      <alignment horizontal="right" vertical="center"/>
    </xf>
    <xf numFmtId="0" fontId="67" fillId="0" borderId="0" xfId="4" applyFont="1" applyAlignment="1" applyProtection="1">
      <alignment horizontal="left" vertical="center"/>
    </xf>
    <xf numFmtId="0" fontId="69" fillId="0" borderId="0" xfId="4" applyFont="1" applyAlignment="1" applyProtection="1">
      <alignment horizontal="center" vertical="center"/>
    </xf>
    <xf numFmtId="169" fontId="69" fillId="0" borderId="0" xfId="4" applyNumberFormat="1" applyFont="1" applyAlignment="1" applyProtection="1">
      <alignment horizontal="right" vertical="center"/>
    </xf>
    <xf numFmtId="170" fontId="69" fillId="0" borderId="0" xfId="4" applyNumberFormat="1" applyFont="1" applyAlignment="1" applyProtection="1">
      <alignment horizontal="right" vertical="center"/>
    </xf>
    <xf numFmtId="0" fontId="72" fillId="0" borderId="0" xfId="4" applyFont="1" applyAlignment="1" applyProtection="1">
      <alignment horizontal="center" vertical="center"/>
    </xf>
    <xf numFmtId="49" fontId="72" fillId="0" borderId="0" xfId="4" applyNumberFormat="1" applyFont="1" applyAlignment="1" applyProtection="1">
      <alignment horizontal="left" vertical="top"/>
    </xf>
    <xf numFmtId="0" fontId="72" fillId="0" borderId="0" xfId="4" applyFont="1" applyAlignment="1" applyProtection="1">
      <alignment horizontal="left" vertical="center" wrapText="1"/>
    </xf>
    <xf numFmtId="170" fontId="72" fillId="0" borderId="0" xfId="4" applyNumberFormat="1" applyFont="1" applyAlignment="1" applyProtection="1">
      <alignment horizontal="right" vertical="center"/>
    </xf>
    <xf numFmtId="169" fontId="72" fillId="0" borderId="0" xfId="4" applyNumberFormat="1" applyFont="1" applyAlignment="1" applyProtection="1">
      <alignment horizontal="right" vertical="center"/>
    </xf>
    <xf numFmtId="171" fontId="72" fillId="0" borderId="0" xfId="4" applyNumberFormat="1" applyFont="1" applyAlignment="1" applyProtection="1">
      <alignment horizontal="right" vertical="center"/>
    </xf>
    <xf numFmtId="172" fontId="72" fillId="0" borderId="0" xfId="4" applyNumberFormat="1" applyFont="1" applyAlignment="1" applyProtection="1">
      <alignment horizontal="right" vertical="center"/>
    </xf>
    <xf numFmtId="173" fontId="72" fillId="0" borderId="0" xfId="4" applyNumberFormat="1" applyFont="1" applyAlignment="1" applyProtection="1">
      <alignment horizontal="right" vertical="center"/>
    </xf>
    <xf numFmtId="0" fontId="72" fillId="0" borderId="0" xfId="4" applyFont="1" applyAlignment="1" applyProtection="1">
      <alignment horizontal="left" vertical="center"/>
    </xf>
    <xf numFmtId="0" fontId="73" fillId="0" borderId="0" xfId="4" applyFont="1" applyAlignment="1" applyProtection="1">
      <alignment horizontal="left" vertical="center"/>
    </xf>
    <xf numFmtId="0" fontId="74" fillId="0" borderId="0" xfId="4" applyFont="1" applyAlignment="1" applyProtection="1">
      <alignment horizontal="left" vertical="center"/>
    </xf>
    <xf numFmtId="169" fontId="74" fillId="0" borderId="0" xfId="4" applyNumberFormat="1" applyFont="1" applyAlignment="1" applyProtection="1">
      <alignment horizontal="right" vertical="center"/>
    </xf>
    <xf numFmtId="170" fontId="74" fillId="0" borderId="0" xfId="4" applyNumberFormat="1" applyFont="1" applyAlignment="1" applyProtection="1">
      <alignment horizontal="right" vertical="center"/>
    </xf>
    <xf numFmtId="0" fontId="75" fillId="0" borderId="0" xfId="4" applyFont="1" applyAlignment="1" applyProtection="1">
      <alignment horizontal="center" vertical="center"/>
    </xf>
    <xf numFmtId="0" fontId="75" fillId="0" borderId="0" xfId="4" applyFont="1" applyAlignment="1" applyProtection="1">
      <alignment horizontal="left" vertical="center"/>
    </xf>
    <xf numFmtId="169" fontId="75" fillId="0" borderId="0" xfId="4" applyNumberFormat="1" applyFont="1" applyAlignment="1" applyProtection="1">
      <alignment horizontal="right" vertical="center"/>
    </xf>
    <xf numFmtId="170" fontId="75" fillId="0" borderId="0" xfId="4" applyNumberFormat="1" applyFont="1" applyAlignment="1" applyProtection="1">
      <alignment horizontal="right" vertical="center"/>
    </xf>
    <xf numFmtId="0" fontId="0" fillId="0" borderId="0" xfId="0" applyProtection="1"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1" fillId="0" borderId="18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4" fontId="6" fillId="0" borderId="0" xfId="0" applyNumberFormat="1" applyFont="1" applyBorder="1" applyAlignment="1"/>
    <xf numFmtId="0" fontId="7" fillId="0" borderId="0" xfId="0" applyFont="1" applyAlignment="1" applyProtection="1">
      <protection locked="0"/>
    </xf>
    <xf numFmtId="0" fontId="7" fillId="0" borderId="0" xfId="0" applyFont="1" applyBorder="1" applyAlignment="1">
      <alignment horizontal="left"/>
    </xf>
    <xf numFmtId="4" fontId="5" fillId="0" borderId="0" xfId="0" applyNumberFormat="1" applyFont="1" applyAlignment="1"/>
    <xf numFmtId="0" fontId="5" fillId="0" borderId="0" xfId="0" applyFont="1" applyAlignment="1">
      <alignment horizontal="left"/>
    </xf>
    <xf numFmtId="0" fontId="10" fillId="0" borderId="0" xfId="0" applyFont="1" applyAlignment="1" applyProtection="1">
      <alignment vertical="center"/>
      <protection locked="0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76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0" fontId="31" fillId="4" borderId="25" xfId="0" applyFont="1" applyFill="1" applyBorder="1" applyAlignment="1" applyProtection="1">
      <alignment horizontal="left" vertical="center"/>
      <protection locked="0"/>
    </xf>
    <xf numFmtId="0" fontId="31" fillId="0" borderId="4" xfId="0" applyFont="1" applyBorder="1" applyAlignment="1">
      <alignment vertical="center"/>
    </xf>
    <xf numFmtId="4" fontId="31" fillId="0" borderId="25" xfId="0" applyNumberFormat="1" applyFont="1" applyBorder="1" applyAlignment="1" applyProtection="1">
      <alignment vertical="center"/>
      <protection locked="0"/>
    </xf>
    <xf numFmtId="4" fontId="24" fillId="0" borderId="0" xfId="0" applyNumberFormat="1" applyFont="1" applyAlignment="1"/>
    <xf numFmtId="0" fontId="24" fillId="0" borderId="0" xfId="0" applyFont="1" applyAlignment="1">
      <alignment horizontal="left" vertical="center"/>
    </xf>
    <xf numFmtId="0" fontId="2" fillId="6" borderId="24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0" fontId="0" fillId="0" borderId="2" xfId="0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>
      <alignment vertical="center"/>
    </xf>
    <xf numFmtId="4" fontId="6" fillId="0" borderId="17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left" vertical="center"/>
    </xf>
    <xf numFmtId="4" fontId="5" fillId="0" borderId="17" xfId="0" applyNumberFormat="1" applyFont="1" applyBorder="1" applyAlignment="1">
      <alignment vertical="center"/>
    </xf>
    <xf numFmtId="4" fontId="5" fillId="0" borderId="17" xfId="0" applyNumberFormat="1" applyFont="1" applyBorder="1" applyAlignment="1" applyProtection="1">
      <alignment vertical="center"/>
      <protection locked="0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4" fontId="24" fillId="0" borderId="0" xfId="0" applyNumberFormat="1" applyFont="1" applyBorder="1" applyAlignment="1" applyProtection="1">
      <alignment vertical="center"/>
      <protection locked="0"/>
    </xf>
    <xf numFmtId="0" fontId="0" fillId="6" borderId="5" xfId="0" applyFont="1" applyFill="1" applyBorder="1" applyAlignment="1">
      <alignment vertical="center"/>
    </xf>
    <xf numFmtId="0" fontId="2" fillId="6" borderId="0" xfId="0" applyFont="1" applyFill="1" applyBorder="1" applyAlignment="1">
      <alignment horizontal="right" vertical="center"/>
    </xf>
    <xf numFmtId="0" fontId="2" fillId="6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left" vertical="center"/>
    </xf>
    <xf numFmtId="0" fontId="0" fillId="6" borderId="53" xfId="0" applyFont="1" applyFill="1" applyBorder="1" applyAlignment="1">
      <alignment vertical="center"/>
    </xf>
    <xf numFmtId="0" fontId="0" fillId="6" borderId="9" xfId="0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0" fillId="0" borderId="54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2" xfId="0" applyBorder="1" applyProtection="1">
      <protection locked="0"/>
    </xf>
    <xf numFmtId="0" fontId="77" fillId="2" borderId="0" xfId="5" applyFill="1"/>
    <xf numFmtId="0" fontId="78" fillId="2" borderId="0" xfId="5" applyFont="1" applyFill="1" applyAlignment="1">
      <alignment vertical="center"/>
    </xf>
    <xf numFmtId="0" fontId="79" fillId="2" borderId="0" xfId="0" applyFont="1" applyFill="1" applyAlignment="1">
      <alignment horizontal="left" vertical="center"/>
    </xf>
    <xf numFmtId="0" fontId="78" fillId="2" borderId="0" xfId="5" applyFont="1" applyFill="1" applyAlignment="1" applyProtection="1">
      <alignment vertical="center"/>
      <protection locked="0"/>
    </xf>
    <xf numFmtId="0" fontId="18" fillId="2" borderId="0" xfId="0" applyFont="1" applyFill="1" applyAlignment="1" applyProtection="1">
      <alignment vertical="center"/>
      <protection locked="0"/>
    </xf>
    <xf numFmtId="0" fontId="18" fillId="2" borderId="0" xfId="0" applyFont="1" applyFill="1" applyAlignment="1">
      <alignment vertical="center"/>
    </xf>
    <xf numFmtId="4" fontId="24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8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78" fillId="2" borderId="0" xfId="5" applyFont="1" applyFill="1" applyAlignment="1">
      <alignment vertical="center"/>
    </xf>
    <xf numFmtId="0" fontId="46" fillId="0" borderId="0" xfId="2" applyFont="1" applyBorder="1" applyAlignment="1">
      <alignment horizontal="left" vertical="center" wrapText="1"/>
    </xf>
    <xf numFmtId="0" fontId="37" fillId="0" borderId="0" xfId="2" applyFont="1" applyBorder="1" applyAlignment="1">
      <alignment vertical="center"/>
    </xf>
    <xf numFmtId="0" fontId="45" fillId="0" borderId="0" xfId="2" applyFont="1" applyAlignment="1">
      <alignment horizontal="left" vertical="center" wrapText="1"/>
    </xf>
    <xf numFmtId="0" fontId="37" fillId="0" borderId="0" xfId="2" applyFont="1" applyAlignment="1">
      <alignment vertical="center"/>
    </xf>
    <xf numFmtId="0" fontId="46" fillId="0" borderId="0" xfId="2" applyFont="1" applyAlignment="1">
      <alignment horizontal="left" vertical="center" wrapText="1"/>
    </xf>
    <xf numFmtId="0" fontId="42" fillId="2" borderId="0" xfId="3" applyFont="1" applyFill="1" applyAlignment="1">
      <alignment vertical="center"/>
    </xf>
    <xf numFmtId="0" fontId="43" fillId="3" borderId="0" xfId="2" applyFont="1" applyFill="1" applyAlignment="1">
      <alignment horizontal="center" vertical="center"/>
    </xf>
    <xf numFmtId="0" fontId="37" fillId="0" borderId="0" xfId="2" applyFont="1"/>
    <xf numFmtId="0" fontId="45" fillId="0" borderId="0" xfId="2" applyFont="1" applyBorder="1" applyAlignment="1">
      <alignment horizontal="left" vertical="center" wrapText="1"/>
    </xf>
    <xf numFmtId="0" fontId="37" fillId="0" borderId="0" xfId="2" applyFont="1" applyBorder="1"/>
    <xf numFmtId="0" fontId="47" fillId="0" borderId="0" xfId="2" applyFont="1" applyBorder="1" applyAlignment="1">
      <alignment horizontal="left" vertical="center" wrapText="1"/>
    </xf>
    <xf numFmtId="0" fontId="37" fillId="0" borderId="0" xfId="2" applyFont="1" applyBorder="1" applyAlignment="1">
      <alignment vertical="center" wrapText="1"/>
    </xf>
  </cellXfs>
  <cellStyles count="6">
    <cellStyle name="Hypertextový odkaz" xfId="1" builtinId="8"/>
    <cellStyle name="Hypertextový odkaz 2" xfId="3"/>
    <cellStyle name="Hypertextový odkaz 3" xfId="5"/>
    <cellStyle name="Normální" xfId="0" builtinId="0" customBuiltin="1"/>
    <cellStyle name="Normální 2" xfId="2"/>
    <cellStyle name="Normální 3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395D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DB23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7395D.tmp" descr="C:\KROSplusData\System\Temp\rad7395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0DB23.tmp" descr="C:\KROSplusData\System\Temp\rad0DB2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1141-16_(003)_002%20-%20Za&#345;&#237;zen&#237;%20slaboproud&#233;%20elektrotechnik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1141-16_(002)_001%20-%20Za&#345;&#237;zen&#237;%20silnoproud&#233;%20elektrotechni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Změna užívání a stavební úpravy objektu</v>
          </cell>
          <cell r="P5" t="str">
            <v xml:space="preserve"> </v>
          </cell>
        </row>
        <row r="7">
          <cell r="E7" t="str">
            <v>Zařízení slaboproudé elektrotechniky</v>
          </cell>
        </row>
        <row r="9">
          <cell r="E9" t="str">
            <v xml:space="preserve"> </v>
          </cell>
        </row>
        <row r="26">
          <cell r="E26" t="str">
            <v>Město Kolín, Karlovo náměstí 78, Kolín I</v>
          </cell>
        </row>
        <row r="28">
          <cell r="E28" t="str">
            <v>Bude vybrán ve výběrovém řízení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Změna užívání a stavební úpravy objektu</v>
          </cell>
          <cell r="P5" t="str">
            <v xml:space="preserve"> </v>
          </cell>
        </row>
        <row r="7">
          <cell r="E7" t="str">
            <v>Zařízení silnoproudé elektrotechniky</v>
          </cell>
        </row>
        <row r="9">
          <cell r="E9" t="str">
            <v xml:space="preserve"> </v>
          </cell>
        </row>
        <row r="26">
          <cell r="E26" t="str">
            <v>Město Kolín, Karlovo náměstí 78, Kolín I</v>
          </cell>
        </row>
        <row r="28">
          <cell r="E28" t="str">
            <v>Bude vybrán ve výběrovém řízení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tabSelected="1" workbookViewId="0">
      <pane ySplit="1" topLeftCell="A19" activePane="bottomLeft" state="frozen"/>
      <selection pane="bottomLeft" activeCell="AK33" sqref="AK33:AO3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 x14ac:dyDescent="0.3">
      <c r="A1" s="163" t="s">
        <v>0</v>
      </c>
      <c r="B1" s="164"/>
      <c r="C1" s="164"/>
      <c r="D1" s="165" t="s">
        <v>1</v>
      </c>
      <c r="E1" s="164"/>
      <c r="F1" s="164"/>
      <c r="G1" s="164"/>
      <c r="H1" s="164"/>
      <c r="I1" s="164"/>
      <c r="J1" s="164"/>
      <c r="K1" s="166" t="s">
        <v>878</v>
      </c>
      <c r="L1" s="166"/>
      <c r="M1" s="166"/>
      <c r="N1" s="166"/>
      <c r="O1" s="166"/>
      <c r="P1" s="166"/>
      <c r="Q1" s="166"/>
      <c r="R1" s="166"/>
      <c r="S1" s="166"/>
      <c r="T1" s="164"/>
      <c r="U1" s="164"/>
      <c r="V1" s="164"/>
      <c r="W1" s="166" t="s">
        <v>879</v>
      </c>
      <c r="X1" s="166"/>
      <c r="Y1" s="166"/>
      <c r="Z1" s="166"/>
      <c r="AA1" s="166"/>
      <c r="AB1" s="166"/>
      <c r="AC1" s="166"/>
      <c r="AD1" s="166"/>
      <c r="AE1" s="166"/>
      <c r="AF1" s="166"/>
      <c r="AG1" s="164"/>
      <c r="AH1" s="16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5</v>
      </c>
    </row>
    <row r="2" spans="1:73" ht="36.950000000000003" customHeight="1" x14ac:dyDescent="0.3">
      <c r="C2" s="525" t="s">
        <v>6</v>
      </c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  <c r="V2" s="497"/>
      <c r="W2" s="497"/>
      <c r="X2" s="497"/>
      <c r="Y2" s="497"/>
      <c r="Z2" s="497"/>
      <c r="AA2" s="497"/>
      <c r="AB2" s="497"/>
      <c r="AC2" s="497"/>
      <c r="AD2" s="497"/>
      <c r="AE2" s="497"/>
      <c r="AF2" s="497"/>
      <c r="AG2" s="497"/>
      <c r="AH2" s="497"/>
      <c r="AI2" s="497"/>
      <c r="AJ2" s="497"/>
      <c r="AK2" s="497"/>
      <c r="AL2" s="497"/>
      <c r="AM2" s="497"/>
      <c r="AN2" s="497"/>
      <c r="AO2" s="497"/>
      <c r="AP2" s="497"/>
      <c r="AR2" s="496" t="s">
        <v>7</v>
      </c>
      <c r="AS2" s="497"/>
      <c r="AT2" s="497"/>
      <c r="AU2" s="497"/>
      <c r="AV2" s="497"/>
      <c r="AW2" s="497"/>
      <c r="AX2" s="497"/>
      <c r="AY2" s="497"/>
      <c r="AZ2" s="497"/>
      <c r="BA2" s="497"/>
      <c r="BB2" s="497"/>
      <c r="BC2" s="497"/>
      <c r="BD2" s="497"/>
      <c r="BE2" s="497"/>
      <c r="BF2" s="497"/>
      <c r="BG2" s="497"/>
      <c r="BS2" s="16" t="s">
        <v>8</v>
      </c>
      <c r="BT2" s="16" t="s">
        <v>9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8</v>
      </c>
      <c r="BT3" s="16" t="s">
        <v>10</v>
      </c>
    </row>
    <row r="4" spans="1:73" ht="36.950000000000003" customHeight="1" x14ac:dyDescent="0.3">
      <c r="B4" s="20"/>
      <c r="C4" s="519" t="s">
        <v>11</v>
      </c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  <c r="X4" s="526"/>
      <c r="Y4" s="526"/>
      <c r="Z4" s="526"/>
      <c r="AA4" s="526"/>
      <c r="AB4" s="526"/>
      <c r="AC4" s="526"/>
      <c r="AD4" s="526"/>
      <c r="AE4" s="526"/>
      <c r="AF4" s="526"/>
      <c r="AG4" s="526"/>
      <c r="AH4" s="526"/>
      <c r="AI4" s="526"/>
      <c r="AJ4" s="526"/>
      <c r="AK4" s="526"/>
      <c r="AL4" s="526"/>
      <c r="AM4" s="526"/>
      <c r="AN4" s="526"/>
      <c r="AO4" s="526"/>
      <c r="AP4" s="526"/>
      <c r="AQ4" s="22"/>
      <c r="AS4" s="23" t="s">
        <v>12</v>
      </c>
      <c r="BG4" s="24" t="s">
        <v>13</v>
      </c>
      <c r="BS4" s="16" t="s">
        <v>14</v>
      </c>
    </row>
    <row r="5" spans="1:73" ht="14.45" customHeight="1" x14ac:dyDescent="0.3">
      <c r="B5" s="20"/>
      <c r="C5" s="21"/>
      <c r="D5" s="25" t="s">
        <v>15</v>
      </c>
      <c r="E5" s="21"/>
      <c r="F5" s="21"/>
      <c r="G5" s="21"/>
      <c r="H5" s="21"/>
      <c r="I5" s="21"/>
      <c r="J5" s="21"/>
      <c r="K5" s="530" t="s">
        <v>16</v>
      </c>
      <c r="L5" s="526"/>
      <c r="M5" s="526"/>
      <c r="N5" s="526"/>
      <c r="O5" s="526"/>
      <c r="P5" s="526"/>
      <c r="Q5" s="526"/>
      <c r="R5" s="526"/>
      <c r="S5" s="526"/>
      <c r="T5" s="526"/>
      <c r="U5" s="526"/>
      <c r="V5" s="526"/>
      <c r="W5" s="526"/>
      <c r="X5" s="526"/>
      <c r="Y5" s="526"/>
      <c r="Z5" s="526"/>
      <c r="AA5" s="526"/>
      <c r="AB5" s="526"/>
      <c r="AC5" s="526"/>
      <c r="AD5" s="526"/>
      <c r="AE5" s="526"/>
      <c r="AF5" s="526"/>
      <c r="AG5" s="526"/>
      <c r="AH5" s="526"/>
      <c r="AI5" s="526"/>
      <c r="AJ5" s="526"/>
      <c r="AK5" s="526"/>
      <c r="AL5" s="526"/>
      <c r="AM5" s="526"/>
      <c r="AN5" s="526"/>
      <c r="AO5" s="526"/>
      <c r="AP5" s="21"/>
      <c r="AQ5" s="22"/>
      <c r="BG5" s="527" t="s">
        <v>17</v>
      </c>
      <c r="BS5" s="16" t="s">
        <v>8</v>
      </c>
    </row>
    <row r="6" spans="1:73" ht="36.950000000000003" customHeight="1" x14ac:dyDescent="0.3">
      <c r="B6" s="20"/>
      <c r="C6" s="21"/>
      <c r="D6" s="27" t="s">
        <v>18</v>
      </c>
      <c r="E6" s="21"/>
      <c r="F6" s="21"/>
      <c r="G6" s="21"/>
      <c r="H6" s="21"/>
      <c r="I6" s="21"/>
      <c r="J6" s="21"/>
      <c r="K6" s="531" t="s">
        <v>19</v>
      </c>
      <c r="L6" s="526"/>
      <c r="M6" s="526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26"/>
      <c r="Y6" s="526"/>
      <c r="Z6" s="526"/>
      <c r="AA6" s="526"/>
      <c r="AB6" s="526"/>
      <c r="AC6" s="526"/>
      <c r="AD6" s="526"/>
      <c r="AE6" s="526"/>
      <c r="AF6" s="526"/>
      <c r="AG6" s="526"/>
      <c r="AH6" s="526"/>
      <c r="AI6" s="526"/>
      <c r="AJ6" s="526"/>
      <c r="AK6" s="526"/>
      <c r="AL6" s="526"/>
      <c r="AM6" s="526"/>
      <c r="AN6" s="526"/>
      <c r="AO6" s="526"/>
      <c r="AP6" s="21"/>
      <c r="AQ6" s="22"/>
      <c r="BG6" s="497"/>
      <c r="BS6" s="16" t="s">
        <v>20</v>
      </c>
    </row>
    <row r="7" spans="1:73" ht="14.45" customHeight="1" x14ac:dyDescent="0.3">
      <c r="B7" s="20"/>
      <c r="C7" s="21"/>
      <c r="D7" s="28" t="s">
        <v>21</v>
      </c>
      <c r="E7" s="21"/>
      <c r="F7" s="21"/>
      <c r="G7" s="21"/>
      <c r="H7" s="21"/>
      <c r="I7" s="21"/>
      <c r="J7" s="21"/>
      <c r="K7" s="26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22</v>
      </c>
      <c r="AL7" s="21"/>
      <c r="AM7" s="21"/>
      <c r="AN7" s="26" t="s">
        <v>3</v>
      </c>
      <c r="AO7" s="21"/>
      <c r="AP7" s="21"/>
      <c r="AQ7" s="22"/>
      <c r="BG7" s="497"/>
      <c r="BS7" s="16" t="s">
        <v>23</v>
      </c>
    </row>
    <row r="8" spans="1:73" ht="14.45" customHeight="1" x14ac:dyDescent="0.3">
      <c r="B8" s="20"/>
      <c r="C8" s="21"/>
      <c r="D8" s="28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26</v>
      </c>
      <c r="AL8" s="21"/>
      <c r="AM8" s="21"/>
      <c r="AN8" s="29" t="s">
        <v>27</v>
      </c>
      <c r="AO8" s="21"/>
      <c r="AP8" s="21"/>
      <c r="AQ8" s="22"/>
      <c r="BG8" s="497"/>
      <c r="BS8" s="16" t="s">
        <v>28</v>
      </c>
    </row>
    <row r="9" spans="1:73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G9" s="497"/>
      <c r="BS9" s="16" t="s">
        <v>29</v>
      </c>
    </row>
    <row r="10" spans="1:73" ht="14.45" customHeight="1" x14ac:dyDescent="0.3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</v>
      </c>
      <c r="AO10" s="21"/>
      <c r="AP10" s="21"/>
      <c r="AQ10" s="22"/>
      <c r="BG10" s="497"/>
      <c r="BS10" s="16" t="s">
        <v>20</v>
      </c>
    </row>
    <row r="11" spans="1:73" ht="18.399999999999999" customHeight="1" x14ac:dyDescent="0.3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</v>
      </c>
      <c r="AO11" s="21"/>
      <c r="AP11" s="21"/>
      <c r="AQ11" s="22"/>
      <c r="BG11" s="497"/>
      <c r="BS11" s="16" t="s">
        <v>20</v>
      </c>
    </row>
    <row r="12" spans="1:73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G12" s="497"/>
      <c r="BS12" s="16" t="s">
        <v>20</v>
      </c>
    </row>
    <row r="13" spans="1:73" ht="14.45" customHeight="1" x14ac:dyDescent="0.3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0" t="s">
        <v>35</v>
      </c>
      <c r="AO13" s="21"/>
      <c r="AP13" s="21"/>
      <c r="AQ13" s="22"/>
      <c r="BG13" s="497"/>
      <c r="BS13" s="16" t="s">
        <v>20</v>
      </c>
    </row>
    <row r="14" spans="1:73" ht="15" x14ac:dyDescent="0.3">
      <c r="B14" s="20"/>
      <c r="C14" s="21"/>
      <c r="D14" s="21"/>
      <c r="E14" s="532" t="s">
        <v>35</v>
      </c>
      <c r="F14" s="526"/>
      <c r="G14" s="526"/>
      <c r="H14" s="526"/>
      <c r="I14" s="526"/>
      <c r="J14" s="526"/>
      <c r="K14" s="526"/>
      <c r="L14" s="526"/>
      <c r="M14" s="526"/>
      <c r="N14" s="526"/>
      <c r="O14" s="526"/>
      <c r="P14" s="526"/>
      <c r="Q14" s="526"/>
      <c r="R14" s="526"/>
      <c r="S14" s="526"/>
      <c r="T14" s="526"/>
      <c r="U14" s="526"/>
      <c r="V14" s="526"/>
      <c r="W14" s="526"/>
      <c r="X14" s="526"/>
      <c r="Y14" s="526"/>
      <c r="Z14" s="526"/>
      <c r="AA14" s="526"/>
      <c r="AB14" s="526"/>
      <c r="AC14" s="526"/>
      <c r="AD14" s="526"/>
      <c r="AE14" s="526"/>
      <c r="AF14" s="526"/>
      <c r="AG14" s="526"/>
      <c r="AH14" s="526"/>
      <c r="AI14" s="526"/>
      <c r="AJ14" s="526"/>
      <c r="AK14" s="28" t="s">
        <v>33</v>
      </c>
      <c r="AL14" s="21"/>
      <c r="AM14" s="21"/>
      <c r="AN14" s="30" t="s">
        <v>35</v>
      </c>
      <c r="AO14" s="21"/>
      <c r="AP14" s="21"/>
      <c r="AQ14" s="22"/>
      <c r="BG14" s="497"/>
      <c r="BS14" s="16" t="s">
        <v>20</v>
      </c>
    </row>
    <row r="15" spans="1:73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G15" s="497"/>
      <c r="BS15" s="16" t="s">
        <v>4</v>
      </c>
    </row>
    <row r="16" spans="1:73" ht="14.45" customHeight="1" x14ac:dyDescent="0.3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</v>
      </c>
      <c r="AO16" s="21"/>
      <c r="AP16" s="21"/>
      <c r="AQ16" s="22"/>
      <c r="BG16" s="497"/>
      <c r="BS16" s="16" t="s">
        <v>4</v>
      </c>
    </row>
    <row r="17" spans="2:71" ht="18.399999999999999" customHeight="1" x14ac:dyDescent="0.3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3</v>
      </c>
      <c r="AO17" s="21"/>
      <c r="AP17" s="21"/>
      <c r="AQ17" s="22"/>
      <c r="BG17" s="497"/>
      <c r="BS17" s="16" t="s">
        <v>5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G18" s="497"/>
      <c r="BS18" s="16" t="s">
        <v>8</v>
      </c>
    </row>
    <row r="19" spans="2:71" ht="14.45" customHeight="1" x14ac:dyDescent="0.3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3</v>
      </c>
      <c r="AO19" s="21"/>
      <c r="AP19" s="21"/>
      <c r="AQ19" s="22"/>
      <c r="BG19" s="497"/>
      <c r="BS19" s="16" t="s">
        <v>8</v>
      </c>
    </row>
    <row r="20" spans="2:71" ht="18.399999999999999" customHeight="1" x14ac:dyDescent="0.3">
      <c r="B20" s="20"/>
      <c r="C20" s="21"/>
      <c r="D20" s="21"/>
      <c r="E20" s="26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3</v>
      </c>
      <c r="AO20" s="21"/>
      <c r="AP20" s="21"/>
      <c r="AQ20" s="22"/>
      <c r="BG20" s="497"/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  <c r="BG21" s="497"/>
    </row>
    <row r="22" spans="2:71" ht="15" x14ac:dyDescent="0.3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  <c r="BG22" s="497"/>
    </row>
    <row r="23" spans="2:71" ht="22.5" customHeight="1" x14ac:dyDescent="0.3">
      <c r="B23" s="20"/>
      <c r="C23" s="21"/>
      <c r="D23" s="21"/>
      <c r="E23" s="533" t="s">
        <v>3</v>
      </c>
      <c r="F23" s="526"/>
      <c r="G23" s="52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526"/>
      <c r="S23" s="526"/>
      <c r="T23" s="526"/>
      <c r="U23" s="526"/>
      <c r="V23" s="526"/>
      <c r="W23" s="526"/>
      <c r="X23" s="526"/>
      <c r="Y23" s="526"/>
      <c r="Z23" s="526"/>
      <c r="AA23" s="526"/>
      <c r="AB23" s="526"/>
      <c r="AC23" s="526"/>
      <c r="AD23" s="526"/>
      <c r="AE23" s="526"/>
      <c r="AF23" s="526"/>
      <c r="AG23" s="526"/>
      <c r="AH23" s="526"/>
      <c r="AI23" s="526"/>
      <c r="AJ23" s="526"/>
      <c r="AK23" s="526"/>
      <c r="AL23" s="526"/>
      <c r="AM23" s="526"/>
      <c r="AN23" s="526"/>
      <c r="AO23" s="21"/>
      <c r="AP23" s="21"/>
      <c r="AQ23" s="22"/>
      <c r="BG23" s="497"/>
    </row>
    <row r="24" spans="2:71" ht="6.95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  <c r="BG24" s="497"/>
    </row>
    <row r="25" spans="2:71" ht="6.95" customHeight="1" x14ac:dyDescent="0.3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2"/>
      <c r="BG25" s="497"/>
    </row>
    <row r="26" spans="2:71" ht="14.45" customHeight="1" x14ac:dyDescent="0.3">
      <c r="B26" s="20"/>
      <c r="C26" s="21"/>
      <c r="D26" s="32" t="s">
        <v>40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534"/>
      <c r="AL26" s="526"/>
      <c r="AM26" s="526"/>
      <c r="AN26" s="526"/>
      <c r="AO26" s="526"/>
      <c r="AP26" s="21"/>
      <c r="AQ26" s="22"/>
      <c r="BG26" s="497"/>
    </row>
    <row r="27" spans="2:71" ht="15" x14ac:dyDescent="0.3">
      <c r="B27" s="20"/>
      <c r="C27" s="21"/>
      <c r="D27" s="21"/>
      <c r="E27" s="28" t="s">
        <v>41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535"/>
      <c r="AL27" s="526"/>
      <c r="AM27" s="526"/>
      <c r="AN27" s="526"/>
      <c r="AO27" s="526"/>
      <c r="AP27" s="21"/>
      <c r="AQ27" s="22"/>
      <c r="BG27" s="497"/>
    </row>
    <row r="28" spans="2:71" s="1" customFormat="1" ht="15" x14ac:dyDescent="0.3">
      <c r="B28" s="33"/>
      <c r="C28" s="34"/>
      <c r="D28" s="34"/>
      <c r="E28" s="28" t="s">
        <v>42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535"/>
      <c r="AL28" s="499"/>
      <c r="AM28" s="499"/>
      <c r="AN28" s="499"/>
      <c r="AO28" s="499"/>
      <c r="AP28" s="34"/>
      <c r="AQ28" s="35"/>
      <c r="BG28" s="528"/>
    </row>
    <row r="29" spans="2:71" s="1" customFormat="1" ht="14.45" customHeight="1" x14ac:dyDescent="0.3">
      <c r="B29" s="33"/>
      <c r="C29" s="34"/>
      <c r="D29" s="32" t="s">
        <v>43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534"/>
      <c r="AL29" s="499"/>
      <c r="AM29" s="499"/>
      <c r="AN29" s="499"/>
      <c r="AO29" s="499"/>
      <c r="AP29" s="34"/>
      <c r="AQ29" s="35"/>
      <c r="BG29" s="528"/>
    </row>
    <row r="30" spans="2:71" s="1" customFormat="1" ht="6.95" customHeight="1" x14ac:dyDescent="0.3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G30" s="528"/>
    </row>
    <row r="31" spans="2:71" s="1" customFormat="1" ht="25.9" customHeight="1" x14ac:dyDescent="0.3">
      <c r="B31" s="33"/>
      <c r="C31" s="34"/>
      <c r="D31" s="36" t="s">
        <v>44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536">
        <f>AG100</f>
        <v>0</v>
      </c>
      <c r="AL31" s="537"/>
      <c r="AM31" s="537"/>
      <c r="AN31" s="537"/>
      <c r="AO31" s="537"/>
      <c r="AP31" s="34"/>
      <c r="AQ31" s="35"/>
      <c r="BG31" s="528"/>
    </row>
    <row r="32" spans="2:71" s="1" customFormat="1" ht="6.95" customHeight="1" x14ac:dyDescent="0.3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5"/>
      <c r="BG32" s="528"/>
    </row>
    <row r="33" spans="2:59" s="2" customFormat="1" ht="14.45" customHeight="1" x14ac:dyDescent="0.3">
      <c r="B33" s="38"/>
      <c r="C33" s="39"/>
      <c r="D33" s="40" t="s">
        <v>45</v>
      </c>
      <c r="E33" s="39"/>
      <c r="F33" s="40" t="s">
        <v>46</v>
      </c>
      <c r="G33" s="39"/>
      <c r="H33" s="39"/>
      <c r="I33" s="39"/>
      <c r="J33" s="39"/>
      <c r="K33" s="39"/>
      <c r="L33" s="522">
        <v>0.21</v>
      </c>
      <c r="M33" s="523"/>
      <c r="N33" s="523"/>
      <c r="O33" s="523"/>
      <c r="P33" s="39"/>
      <c r="Q33" s="39"/>
      <c r="R33" s="39"/>
      <c r="S33" s="39"/>
      <c r="T33" s="41" t="s">
        <v>47</v>
      </c>
      <c r="U33" s="39"/>
      <c r="V33" s="39"/>
      <c r="W33" s="524">
        <f>AK31</f>
        <v>0</v>
      </c>
      <c r="X33" s="523"/>
      <c r="Y33" s="523"/>
      <c r="Z33" s="523"/>
      <c r="AA33" s="523"/>
      <c r="AB33" s="523"/>
      <c r="AC33" s="523"/>
      <c r="AD33" s="523"/>
      <c r="AE33" s="523"/>
      <c r="AF33" s="39"/>
      <c r="AG33" s="39"/>
      <c r="AH33" s="39"/>
      <c r="AI33" s="39"/>
      <c r="AJ33" s="39"/>
      <c r="AK33" s="524">
        <f>W33*0.21</f>
        <v>0</v>
      </c>
      <c r="AL33" s="523"/>
      <c r="AM33" s="523"/>
      <c r="AN33" s="523"/>
      <c r="AO33" s="523"/>
      <c r="AP33" s="39"/>
      <c r="AQ33" s="42"/>
      <c r="BG33" s="529"/>
    </row>
    <row r="34" spans="2:59" s="2" customFormat="1" ht="14.45" customHeight="1" x14ac:dyDescent="0.3">
      <c r="B34" s="38"/>
      <c r="C34" s="39"/>
      <c r="D34" s="39"/>
      <c r="E34" s="39"/>
      <c r="F34" s="40" t="s">
        <v>48</v>
      </c>
      <c r="G34" s="39"/>
      <c r="H34" s="39"/>
      <c r="I34" s="39"/>
      <c r="J34" s="39"/>
      <c r="K34" s="39"/>
      <c r="L34" s="522">
        <v>0.15</v>
      </c>
      <c r="M34" s="523"/>
      <c r="N34" s="523"/>
      <c r="O34" s="523"/>
      <c r="P34" s="39"/>
      <c r="Q34" s="39"/>
      <c r="R34" s="39"/>
      <c r="S34" s="39"/>
      <c r="T34" s="41" t="s">
        <v>47</v>
      </c>
      <c r="U34" s="39"/>
      <c r="V34" s="39"/>
      <c r="W34" s="524">
        <v>0</v>
      </c>
      <c r="X34" s="523"/>
      <c r="Y34" s="523"/>
      <c r="Z34" s="523"/>
      <c r="AA34" s="523"/>
      <c r="AB34" s="523"/>
      <c r="AC34" s="523"/>
      <c r="AD34" s="523"/>
      <c r="AE34" s="523"/>
      <c r="AF34" s="39"/>
      <c r="AG34" s="39"/>
      <c r="AH34" s="39"/>
      <c r="AI34" s="39"/>
      <c r="AJ34" s="39"/>
      <c r="AK34" s="524">
        <v>0</v>
      </c>
      <c r="AL34" s="523"/>
      <c r="AM34" s="523"/>
      <c r="AN34" s="523"/>
      <c r="AO34" s="523"/>
      <c r="AP34" s="39"/>
      <c r="AQ34" s="42"/>
      <c r="BG34" s="529"/>
    </row>
    <row r="35" spans="2:59" s="2" customFormat="1" ht="14.45" hidden="1" customHeight="1" x14ac:dyDescent="0.3">
      <c r="B35" s="38"/>
      <c r="C35" s="39"/>
      <c r="D35" s="39"/>
      <c r="E35" s="39"/>
      <c r="F35" s="40" t="s">
        <v>49</v>
      </c>
      <c r="G35" s="39"/>
      <c r="H35" s="39"/>
      <c r="I35" s="39"/>
      <c r="J35" s="39"/>
      <c r="K35" s="39"/>
      <c r="L35" s="522">
        <v>0.21</v>
      </c>
      <c r="M35" s="523"/>
      <c r="N35" s="523"/>
      <c r="O35" s="523"/>
      <c r="P35" s="39"/>
      <c r="Q35" s="39"/>
      <c r="R35" s="39"/>
      <c r="S35" s="39"/>
      <c r="T35" s="41" t="s">
        <v>47</v>
      </c>
      <c r="U35" s="39"/>
      <c r="V35" s="39"/>
      <c r="W35" s="524" t="e">
        <f>ROUND(BD87+SUM(CF95:CF99),2)</f>
        <v>#REF!</v>
      </c>
      <c r="X35" s="523"/>
      <c r="Y35" s="523"/>
      <c r="Z35" s="523"/>
      <c r="AA35" s="523"/>
      <c r="AB35" s="523"/>
      <c r="AC35" s="523"/>
      <c r="AD35" s="523"/>
      <c r="AE35" s="523"/>
      <c r="AF35" s="39"/>
      <c r="AG35" s="39"/>
      <c r="AH35" s="39"/>
      <c r="AI35" s="39"/>
      <c r="AJ35" s="39"/>
      <c r="AK35" s="524">
        <v>0</v>
      </c>
      <c r="AL35" s="523"/>
      <c r="AM35" s="523"/>
      <c r="AN35" s="523"/>
      <c r="AO35" s="523"/>
      <c r="AP35" s="39"/>
      <c r="AQ35" s="42"/>
    </row>
    <row r="36" spans="2:59" s="2" customFormat="1" ht="14.45" hidden="1" customHeight="1" x14ac:dyDescent="0.3">
      <c r="B36" s="38"/>
      <c r="C36" s="39"/>
      <c r="D36" s="39"/>
      <c r="E36" s="39"/>
      <c r="F36" s="40" t="s">
        <v>50</v>
      </c>
      <c r="G36" s="39"/>
      <c r="H36" s="39"/>
      <c r="I36" s="39"/>
      <c r="J36" s="39"/>
      <c r="K36" s="39"/>
      <c r="L36" s="522">
        <v>0.15</v>
      </c>
      <c r="M36" s="523"/>
      <c r="N36" s="523"/>
      <c r="O36" s="523"/>
      <c r="P36" s="39"/>
      <c r="Q36" s="39"/>
      <c r="R36" s="39"/>
      <c r="S36" s="39"/>
      <c r="T36" s="41" t="s">
        <v>47</v>
      </c>
      <c r="U36" s="39"/>
      <c r="V36" s="39"/>
      <c r="W36" s="524" t="e">
        <f>ROUND(BE87+SUM(CG95:CG99),2)</f>
        <v>#REF!</v>
      </c>
      <c r="X36" s="523"/>
      <c r="Y36" s="523"/>
      <c r="Z36" s="523"/>
      <c r="AA36" s="523"/>
      <c r="AB36" s="523"/>
      <c r="AC36" s="523"/>
      <c r="AD36" s="523"/>
      <c r="AE36" s="523"/>
      <c r="AF36" s="39"/>
      <c r="AG36" s="39"/>
      <c r="AH36" s="39"/>
      <c r="AI36" s="39"/>
      <c r="AJ36" s="39"/>
      <c r="AK36" s="524">
        <v>0</v>
      </c>
      <c r="AL36" s="523"/>
      <c r="AM36" s="523"/>
      <c r="AN36" s="523"/>
      <c r="AO36" s="523"/>
      <c r="AP36" s="39"/>
      <c r="AQ36" s="42"/>
    </row>
    <row r="37" spans="2:59" s="2" customFormat="1" ht="14.45" hidden="1" customHeight="1" x14ac:dyDescent="0.3">
      <c r="B37" s="38"/>
      <c r="C37" s="39"/>
      <c r="D37" s="39"/>
      <c r="E37" s="39"/>
      <c r="F37" s="40" t="s">
        <v>51</v>
      </c>
      <c r="G37" s="39"/>
      <c r="H37" s="39"/>
      <c r="I37" s="39"/>
      <c r="J37" s="39"/>
      <c r="K37" s="39"/>
      <c r="L37" s="522">
        <v>0</v>
      </c>
      <c r="M37" s="523"/>
      <c r="N37" s="523"/>
      <c r="O37" s="523"/>
      <c r="P37" s="39"/>
      <c r="Q37" s="39"/>
      <c r="R37" s="39"/>
      <c r="S37" s="39"/>
      <c r="T37" s="41" t="s">
        <v>47</v>
      </c>
      <c r="U37" s="39"/>
      <c r="V37" s="39"/>
      <c r="W37" s="524" t="e">
        <f>ROUND(BF87+SUM(CH95:CH99),2)</f>
        <v>#REF!</v>
      </c>
      <c r="X37" s="523"/>
      <c r="Y37" s="523"/>
      <c r="Z37" s="523"/>
      <c r="AA37" s="523"/>
      <c r="AB37" s="523"/>
      <c r="AC37" s="523"/>
      <c r="AD37" s="523"/>
      <c r="AE37" s="523"/>
      <c r="AF37" s="39"/>
      <c r="AG37" s="39"/>
      <c r="AH37" s="39"/>
      <c r="AI37" s="39"/>
      <c r="AJ37" s="39"/>
      <c r="AK37" s="524">
        <v>0</v>
      </c>
      <c r="AL37" s="523"/>
      <c r="AM37" s="523"/>
      <c r="AN37" s="523"/>
      <c r="AO37" s="523"/>
      <c r="AP37" s="39"/>
      <c r="AQ37" s="42"/>
    </row>
    <row r="38" spans="2:59" s="1" customFormat="1" ht="6.9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9" s="1" customFormat="1" ht="25.9" customHeight="1" x14ac:dyDescent="0.3">
      <c r="B39" s="33"/>
      <c r="C39" s="43"/>
      <c r="D39" s="44" t="s">
        <v>52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6" t="s">
        <v>53</v>
      </c>
      <c r="U39" s="45"/>
      <c r="V39" s="45"/>
      <c r="W39" s="45"/>
      <c r="X39" s="515" t="s">
        <v>54</v>
      </c>
      <c r="Y39" s="516"/>
      <c r="Z39" s="516"/>
      <c r="AA39" s="516"/>
      <c r="AB39" s="516"/>
      <c r="AC39" s="45"/>
      <c r="AD39" s="45"/>
      <c r="AE39" s="45"/>
      <c r="AF39" s="45"/>
      <c r="AG39" s="45"/>
      <c r="AH39" s="45"/>
      <c r="AI39" s="45"/>
      <c r="AJ39" s="45"/>
      <c r="AK39" s="517">
        <f>SUM(W33:AO34)</f>
        <v>0</v>
      </c>
      <c r="AL39" s="516"/>
      <c r="AM39" s="516"/>
      <c r="AN39" s="516"/>
      <c r="AO39" s="518"/>
      <c r="AP39" s="43"/>
      <c r="AQ39" s="35"/>
    </row>
    <row r="40" spans="2:59" s="1" customFormat="1" ht="14.45" customHeight="1" x14ac:dyDescent="0.3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5"/>
    </row>
    <row r="41" spans="2:59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59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59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59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59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59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59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59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 x14ac:dyDescent="0.3">
      <c r="B49" s="33"/>
      <c r="C49" s="34"/>
      <c r="D49" s="47" t="s">
        <v>55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4"/>
      <c r="AB49" s="34"/>
      <c r="AC49" s="47" t="s">
        <v>56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4"/>
      <c r="AQ49" s="35"/>
    </row>
    <row r="50" spans="2:43" x14ac:dyDescent="0.3">
      <c r="B50" s="20"/>
      <c r="C50" s="21"/>
      <c r="D50" s="5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51"/>
      <c r="AA50" s="21"/>
      <c r="AB50" s="21"/>
      <c r="AC50" s="50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51"/>
      <c r="AP50" s="21"/>
      <c r="AQ50" s="22"/>
    </row>
    <row r="51" spans="2:43" x14ac:dyDescent="0.3">
      <c r="B51" s="20"/>
      <c r="C51" s="21"/>
      <c r="D51" s="5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51"/>
      <c r="AA51" s="21"/>
      <c r="AB51" s="21"/>
      <c r="AC51" s="50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51"/>
      <c r="AP51" s="21"/>
      <c r="AQ51" s="22"/>
    </row>
    <row r="52" spans="2:43" x14ac:dyDescent="0.3">
      <c r="B52" s="20"/>
      <c r="C52" s="21"/>
      <c r="D52" s="5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51"/>
      <c r="AA52" s="21"/>
      <c r="AB52" s="21"/>
      <c r="AC52" s="50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51"/>
      <c r="AP52" s="21"/>
      <c r="AQ52" s="22"/>
    </row>
    <row r="53" spans="2:43" x14ac:dyDescent="0.3">
      <c r="B53" s="20"/>
      <c r="C53" s="21"/>
      <c r="D53" s="5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51"/>
      <c r="AA53" s="21"/>
      <c r="AB53" s="21"/>
      <c r="AC53" s="50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51"/>
      <c r="AP53" s="21"/>
      <c r="AQ53" s="22"/>
    </row>
    <row r="54" spans="2:43" x14ac:dyDescent="0.3">
      <c r="B54" s="20"/>
      <c r="C54" s="21"/>
      <c r="D54" s="5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51"/>
      <c r="AA54" s="21"/>
      <c r="AB54" s="21"/>
      <c r="AC54" s="50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51"/>
      <c r="AP54" s="21"/>
      <c r="AQ54" s="22"/>
    </row>
    <row r="55" spans="2:43" x14ac:dyDescent="0.3">
      <c r="B55" s="20"/>
      <c r="C55" s="21"/>
      <c r="D55" s="5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51"/>
      <c r="AA55" s="21"/>
      <c r="AB55" s="21"/>
      <c r="AC55" s="50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51"/>
      <c r="AP55" s="21"/>
      <c r="AQ55" s="22"/>
    </row>
    <row r="56" spans="2:43" x14ac:dyDescent="0.3">
      <c r="B56" s="20"/>
      <c r="C56" s="21"/>
      <c r="D56" s="50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51"/>
      <c r="AA56" s="21"/>
      <c r="AB56" s="21"/>
      <c r="AC56" s="50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51"/>
      <c r="AP56" s="21"/>
      <c r="AQ56" s="22"/>
    </row>
    <row r="57" spans="2:43" x14ac:dyDescent="0.3">
      <c r="B57" s="20"/>
      <c r="C57" s="21"/>
      <c r="D57" s="50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51"/>
      <c r="AA57" s="21"/>
      <c r="AB57" s="21"/>
      <c r="AC57" s="50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51"/>
      <c r="AP57" s="21"/>
      <c r="AQ57" s="22"/>
    </row>
    <row r="58" spans="2:43" s="1" customFormat="1" ht="15" x14ac:dyDescent="0.3">
      <c r="B58" s="33"/>
      <c r="C58" s="34"/>
      <c r="D58" s="52" t="s">
        <v>57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58</v>
      </c>
      <c r="S58" s="53"/>
      <c r="T58" s="53"/>
      <c r="U58" s="53"/>
      <c r="V58" s="53"/>
      <c r="W58" s="53"/>
      <c r="X58" s="53"/>
      <c r="Y58" s="53"/>
      <c r="Z58" s="55"/>
      <c r="AA58" s="34"/>
      <c r="AB58" s="34"/>
      <c r="AC58" s="52" t="s">
        <v>57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58</v>
      </c>
      <c r="AN58" s="53"/>
      <c r="AO58" s="55"/>
      <c r="AP58" s="34"/>
      <c r="AQ58" s="35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 x14ac:dyDescent="0.3">
      <c r="B60" s="33"/>
      <c r="C60" s="34"/>
      <c r="D60" s="47" t="s">
        <v>59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4"/>
      <c r="AB60" s="34"/>
      <c r="AC60" s="47" t="s">
        <v>60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4"/>
      <c r="AQ60" s="35"/>
    </row>
    <row r="61" spans="2:43" x14ac:dyDescent="0.3">
      <c r="B61" s="20"/>
      <c r="C61" s="21"/>
      <c r="D61" s="50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51"/>
      <c r="AA61" s="21"/>
      <c r="AB61" s="21"/>
      <c r="AC61" s="50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51"/>
      <c r="AP61" s="21"/>
      <c r="AQ61" s="22"/>
    </row>
    <row r="62" spans="2:43" x14ac:dyDescent="0.3">
      <c r="B62" s="20"/>
      <c r="C62" s="21"/>
      <c r="D62" s="50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51"/>
      <c r="AA62" s="21"/>
      <c r="AB62" s="21"/>
      <c r="AC62" s="50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51"/>
      <c r="AP62" s="21"/>
      <c r="AQ62" s="22"/>
    </row>
    <row r="63" spans="2:43" x14ac:dyDescent="0.3">
      <c r="B63" s="20"/>
      <c r="C63" s="21"/>
      <c r="D63" s="50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51"/>
      <c r="AA63" s="21"/>
      <c r="AB63" s="21"/>
      <c r="AC63" s="50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51"/>
      <c r="AP63" s="21"/>
      <c r="AQ63" s="22"/>
    </row>
    <row r="64" spans="2:43" x14ac:dyDescent="0.3">
      <c r="B64" s="20"/>
      <c r="C64" s="21"/>
      <c r="D64" s="5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51"/>
      <c r="AA64" s="21"/>
      <c r="AB64" s="21"/>
      <c r="AC64" s="50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51"/>
      <c r="AP64" s="21"/>
      <c r="AQ64" s="22"/>
    </row>
    <row r="65" spans="2:43" x14ac:dyDescent="0.3">
      <c r="B65" s="20"/>
      <c r="C65" s="21"/>
      <c r="D65" s="5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51"/>
      <c r="AA65" s="21"/>
      <c r="AB65" s="21"/>
      <c r="AC65" s="50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51"/>
      <c r="AP65" s="21"/>
      <c r="AQ65" s="22"/>
    </row>
    <row r="66" spans="2:43" x14ac:dyDescent="0.3">
      <c r="B66" s="20"/>
      <c r="C66" s="21"/>
      <c r="D66" s="5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51"/>
      <c r="AA66" s="21"/>
      <c r="AB66" s="21"/>
      <c r="AC66" s="50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51"/>
      <c r="AP66" s="21"/>
      <c r="AQ66" s="22"/>
    </row>
    <row r="67" spans="2:43" x14ac:dyDescent="0.3">
      <c r="B67" s="20"/>
      <c r="C67" s="21"/>
      <c r="D67" s="5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51"/>
      <c r="AA67" s="21"/>
      <c r="AB67" s="21"/>
      <c r="AC67" s="50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51"/>
      <c r="AP67" s="21"/>
      <c r="AQ67" s="22"/>
    </row>
    <row r="68" spans="2:43" x14ac:dyDescent="0.3">
      <c r="B68" s="20"/>
      <c r="C68" s="21"/>
      <c r="D68" s="5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51"/>
      <c r="AA68" s="21"/>
      <c r="AB68" s="21"/>
      <c r="AC68" s="50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51"/>
      <c r="AP68" s="21"/>
      <c r="AQ68" s="22"/>
    </row>
    <row r="69" spans="2:43" s="1" customFormat="1" ht="15" x14ac:dyDescent="0.3">
      <c r="B69" s="33"/>
      <c r="C69" s="34"/>
      <c r="D69" s="52" t="s">
        <v>57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58</v>
      </c>
      <c r="S69" s="53"/>
      <c r="T69" s="53"/>
      <c r="U69" s="53"/>
      <c r="V69" s="53"/>
      <c r="W69" s="53"/>
      <c r="X69" s="53"/>
      <c r="Y69" s="53"/>
      <c r="Z69" s="55"/>
      <c r="AA69" s="34"/>
      <c r="AB69" s="34"/>
      <c r="AC69" s="52" t="s">
        <v>57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58</v>
      </c>
      <c r="AN69" s="53"/>
      <c r="AO69" s="55"/>
      <c r="AP69" s="34"/>
      <c r="AQ69" s="35"/>
    </row>
    <row r="70" spans="2:43" s="1" customFormat="1" ht="6.95" customHeight="1" x14ac:dyDescent="0.3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3"/>
      <c r="C76" s="519" t="s">
        <v>61</v>
      </c>
      <c r="D76" s="499"/>
      <c r="E76" s="499"/>
      <c r="F76" s="499"/>
      <c r="G76" s="499"/>
      <c r="H76" s="499"/>
      <c r="I76" s="499"/>
      <c r="J76" s="499"/>
      <c r="K76" s="499"/>
      <c r="L76" s="499"/>
      <c r="M76" s="499"/>
      <c r="N76" s="499"/>
      <c r="O76" s="499"/>
      <c r="P76" s="499"/>
      <c r="Q76" s="499"/>
      <c r="R76" s="499"/>
      <c r="S76" s="499"/>
      <c r="T76" s="499"/>
      <c r="U76" s="499"/>
      <c r="V76" s="499"/>
      <c r="W76" s="499"/>
      <c r="X76" s="499"/>
      <c r="Y76" s="499"/>
      <c r="Z76" s="499"/>
      <c r="AA76" s="499"/>
      <c r="AB76" s="499"/>
      <c r="AC76" s="499"/>
      <c r="AD76" s="499"/>
      <c r="AE76" s="499"/>
      <c r="AF76" s="499"/>
      <c r="AG76" s="499"/>
      <c r="AH76" s="499"/>
      <c r="AI76" s="499"/>
      <c r="AJ76" s="499"/>
      <c r="AK76" s="499"/>
      <c r="AL76" s="499"/>
      <c r="AM76" s="499"/>
      <c r="AN76" s="499"/>
      <c r="AO76" s="499"/>
      <c r="AP76" s="499"/>
      <c r="AQ76" s="35"/>
    </row>
    <row r="77" spans="2:43" s="3" customFormat="1" ht="14.45" customHeight="1" x14ac:dyDescent="0.3">
      <c r="B77" s="62"/>
      <c r="C77" s="28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2016-12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18</v>
      </c>
      <c r="D78" s="67"/>
      <c r="E78" s="67"/>
      <c r="F78" s="67"/>
      <c r="G78" s="67"/>
      <c r="H78" s="67"/>
      <c r="I78" s="67"/>
      <c r="J78" s="67"/>
      <c r="K78" s="67"/>
      <c r="L78" s="520" t="str">
        <f>K6</f>
        <v>ZMĚNA UŽÍVÁNÍ A STAVEBNÍ ÚPRAVY OBJEKTU RIMAVSKÉ SOBOTY, KOLÍN</v>
      </c>
      <c r="M78" s="521"/>
      <c r="N78" s="521"/>
      <c r="O78" s="521"/>
      <c r="P78" s="521"/>
      <c r="Q78" s="521"/>
      <c r="R78" s="521"/>
      <c r="S78" s="521"/>
      <c r="T78" s="521"/>
      <c r="U78" s="521"/>
      <c r="V78" s="521"/>
      <c r="W78" s="521"/>
      <c r="X78" s="521"/>
      <c r="Y78" s="521"/>
      <c r="Z78" s="521"/>
      <c r="AA78" s="521"/>
      <c r="AB78" s="521"/>
      <c r="AC78" s="521"/>
      <c r="AD78" s="521"/>
      <c r="AE78" s="521"/>
      <c r="AF78" s="521"/>
      <c r="AG78" s="521"/>
      <c r="AH78" s="521"/>
      <c r="AI78" s="521"/>
      <c r="AJ78" s="521"/>
      <c r="AK78" s="521"/>
      <c r="AL78" s="521"/>
      <c r="AM78" s="521"/>
      <c r="AN78" s="521"/>
      <c r="AO78" s="521"/>
      <c r="AP78" s="67"/>
      <c r="AQ78" s="68"/>
    </row>
    <row r="79" spans="2:43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 x14ac:dyDescent="0.3">
      <c r="B80" s="33"/>
      <c r="C80" s="28" t="s">
        <v>24</v>
      </c>
      <c r="D80" s="34"/>
      <c r="E80" s="34"/>
      <c r="F80" s="34"/>
      <c r="G80" s="34"/>
      <c r="H80" s="34"/>
      <c r="I80" s="34"/>
      <c r="J80" s="34"/>
      <c r="K80" s="34"/>
      <c r="L80" s="69" t="str">
        <f>IF(K8="","",K8)</f>
        <v>Kolín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26</v>
      </c>
      <c r="AJ80" s="34"/>
      <c r="AK80" s="34"/>
      <c r="AL80" s="34"/>
      <c r="AM80" s="70" t="str">
        <f>IF(AN8= "","",AN8)</f>
        <v>6.12.2016</v>
      </c>
      <c r="AN80" s="34"/>
      <c r="AO80" s="34"/>
      <c r="AP80" s="34"/>
      <c r="AQ80" s="35"/>
    </row>
    <row r="81" spans="1:89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 x14ac:dyDescent="0.3">
      <c r="B82" s="33"/>
      <c r="C82" s="28" t="s">
        <v>30</v>
      </c>
      <c r="D82" s="34"/>
      <c r="E82" s="34"/>
      <c r="F82" s="34"/>
      <c r="G82" s="34"/>
      <c r="H82" s="34"/>
      <c r="I82" s="34"/>
      <c r="J82" s="34"/>
      <c r="K82" s="34"/>
      <c r="L82" s="63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36</v>
      </c>
      <c r="AJ82" s="34"/>
      <c r="AK82" s="34"/>
      <c r="AL82" s="34"/>
      <c r="AM82" s="510" t="str">
        <f>IF(E17="","",E17)</f>
        <v>CHMELS – projekty a systémy s.r.o.</v>
      </c>
      <c r="AN82" s="499"/>
      <c r="AO82" s="499"/>
      <c r="AP82" s="499"/>
      <c r="AQ82" s="35"/>
      <c r="AS82" s="507" t="s">
        <v>62</v>
      </c>
      <c r="AT82" s="50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9"/>
    </row>
    <row r="83" spans="1:89" s="1" customFormat="1" ht="15" x14ac:dyDescent="0.3">
      <c r="B83" s="33"/>
      <c r="C83" s="28" t="s">
        <v>34</v>
      </c>
      <c r="D83" s="34"/>
      <c r="E83" s="34"/>
      <c r="F83" s="34"/>
      <c r="G83" s="34"/>
      <c r="H83" s="34"/>
      <c r="I83" s="34"/>
      <c r="J83" s="34"/>
      <c r="K83" s="34"/>
      <c r="L83" s="63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38</v>
      </c>
      <c r="AJ83" s="34"/>
      <c r="AK83" s="34"/>
      <c r="AL83" s="34"/>
      <c r="AM83" s="510" t="str">
        <f>IF(E20="","",E20)</f>
        <v/>
      </c>
      <c r="AN83" s="499"/>
      <c r="AO83" s="499"/>
      <c r="AP83" s="499"/>
      <c r="AQ83" s="35"/>
      <c r="AS83" s="509"/>
      <c r="AT83" s="499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71"/>
    </row>
    <row r="84" spans="1:89" s="1" customFormat="1" ht="10.9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509"/>
      <c r="AT84" s="499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71"/>
    </row>
    <row r="85" spans="1:89" s="1" customFormat="1" ht="29.25" customHeight="1" x14ac:dyDescent="0.3">
      <c r="B85" s="33"/>
      <c r="C85" s="511" t="s">
        <v>63</v>
      </c>
      <c r="D85" s="512"/>
      <c r="E85" s="512"/>
      <c r="F85" s="512"/>
      <c r="G85" s="512"/>
      <c r="H85" s="72"/>
      <c r="I85" s="513" t="s">
        <v>64</v>
      </c>
      <c r="J85" s="512"/>
      <c r="K85" s="512"/>
      <c r="L85" s="512"/>
      <c r="M85" s="512"/>
      <c r="N85" s="512"/>
      <c r="O85" s="512"/>
      <c r="P85" s="512"/>
      <c r="Q85" s="512"/>
      <c r="R85" s="512"/>
      <c r="S85" s="512"/>
      <c r="T85" s="512"/>
      <c r="U85" s="512"/>
      <c r="V85" s="512"/>
      <c r="W85" s="512"/>
      <c r="X85" s="512"/>
      <c r="Y85" s="512"/>
      <c r="Z85" s="512"/>
      <c r="AA85" s="512"/>
      <c r="AB85" s="512"/>
      <c r="AC85" s="512"/>
      <c r="AD85" s="512"/>
      <c r="AE85" s="512"/>
      <c r="AF85" s="512"/>
      <c r="AG85" s="513" t="s">
        <v>65</v>
      </c>
      <c r="AH85" s="512"/>
      <c r="AI85" s="512"/>
      <c r="AJ85" s="512"/>
      <c r="AK85" s="512"/>
      <c r="AL85" s="512"/>
      <c r="AM85" s="512"/>
      <c r="AN85" s="513" t="s">
        <v>66</v>
      </c>
      <c r="AO85" s="512"/>
      <c r="AP85" s="514"/>
      <c r="AQ85" s="35"/>
      <c r="AS85" s="73" t="s">
        <v>67</v>
      </c>
      <c r="AT85" s="74" t="s">
        <v>68</v>
      </c>
      <c r="AU85" s="74" t="s">
        <v>69</v>
      </c>
      <c r="AV85" s="74" t="s">
        <v>70</v>
      </c>
      <c r="AW85" s="74" t="s">
        <v>71</v>
      </c>
      <c r="AX85" s="74" t="s">
        <v>72</v>
      </c>
      <c r="AY85" s="74" t="s">
        <v>73</v>
      </c>
      <c r="AZ85" s="74" t="s">
        <v>74</v>
      </c>
      <c r="BA85" s="74" t="s">
        <v>75</v>
      </c>
      <c r="BB85" s="74" t="s">
        <v>76</v>
      </c>
      <c r="BC85" s="74" t="s">
        <v>77</v>
      </c>
      <c r="BD85" s="74" t="s">
        <v>78</v>
      </c>
      <c r="BE85" s="74" t="s">
        <v>79</v>
      </c>
      <c r="BF85" s="75" t="s">
        <v>80</v>
      </c>
    </row>
    <row r="86" spans="1:89" s="1" customFormat="1" ht="10.9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9"/>
    </row>
    <row r="87" spans="1:89" s="4" customFormat="1" ht="32.450000000000003" customHeight="1" x14ac:dyDescent="0.3">
      <c r="B87" s="65"/>
      <c r="C87" s="77" t="s">
        <v>81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502">
        <f>SUM(AG88:AM92)</f>
        <v>0</v>
      </c>
      <c r="AH87" s="502"/>
      <c r="AI87" s="502"/>
      <c r="AJ87" s="502"/>
      <c r="AK87" s="502"/>
      <c r="AL87" s="502"/>
      <c r="AM87" s="502"/>
      <c r="AN87" s="503">
        <f>SUM(AN88:AP92)</f>
        <v>0</v>
      </c>
      <c r="AO87" s="503"/>
      <c r="AP87" s="503"/>
      <c r="AQ87" s="68"/>
      <c r="AS87" s="79" t="e">
        <f>ROUND(AS88,2)</f>
        <v>#REF!</v>
      </c>
      <c r="AT87" s="80" t="e">
        <f>ROUND(AT88,2)</f>
        <v>#REF!</v>
      </c>
      <c r="AU87" s="81" t="e">
        <f>ROUND(AU88,2)</f>
        <v>#REF!</v>
      </c>
      <c r="AV87" s="81" t="e">
        <f>ROUND(SUM(AX87:AY87),2)</f>
        <v>#REF!</v>
      </c>
      <c r="AW87" s="82" t="e">
        <f>ROUND(AW88,5)</f>
        <v>#REF!</v>
      </c>
      <c r="AX87" s="81" t="e">
        <f>ROUND(BB87*L33,2)</f>
        <v>#REF!</v>
      </c>
      <c r="AY87" s="81" t="e">
        <f>ROUND(BC87*L34,2)</f>
        <v>#REF!</v>
      </c>
      <c r="AZ87" s="81" t="e">
        <f>ROUND(BD87*L33,2)</f>
        <v>#REF!</v>
      </c>
      <c r="BA87" s="81" t="e">
        <f>ROUND(BE87*L34,2)</f>
        <v>#REF!</v>
      </c>
      <c r="BB87" s="81" t="e">
        <f>ROUND(BB88,2)</f>
        <v>#REF!</v>
      </c>
      <c r="BC87" s="81" t="e">
        <f>ROUND(BC88,2)</f>
        <v>#REF!</v>
      </c>
      <c r="BD87" s="81" t="e">
        <f>ROUND(BD88,2)</f>
        <v>#REF!</v>
      </c>
      <c r="BE87" s="81" t="e">
        <f>ROUND(BE88,2)</f>
        <v>#REF!</v>
      </c>
      <c r="BF87" s="83" t="e">
        <f>ROUND(BF88,2)</f>
        <v>#REF!</v>
      </c>
      <c r="BS87" s="84" t="s">
        <v>82</v>
      </c>
      <c r="BT87" s="84" t="s">
        <v>83</v>
      </c>
      <c r="BV87" s="84" t="s">
        <v>84</v>
      </c>
      <c r="BW87" s="84" t="s">
        <v>85</v>
      </c>
      <c r="BX87" s="84" t="s">
        <v>86</v>
      </c>
    </row>
    <row r="88" spans="1:89" s="5" customFormat="1" ht="37.5" customHeight="1" x14ac:dyDescent="0.3">
      <c r="A88" s="162" t="s">
        <v>880</v>
      </c>
      <c r="B88" s="85"/>
      <c r="C88" s="86"/>
      <c r="D88" s="506"/>
      <c r="E88" s="505"/>
      <c r="F88" s="505"/>
      <c r="G88" s="505"/>
      <c r="H88" s="505"/>
      <c r="I88" s="87"/>
      <c r="J88" s="506" t="s">
        <v>1686</v>
      </c>
      <c r="K88" s="505"/>
      <c r="L88" s="505"/>
      <c r="M88" s="505"/>
      <c r="N88" s="505"/>
      <c r="O88" s="505"/>
      <c r="P88" s="505"/>
      <c r="Q88" s="505"/>
      <c r="R88" s="505"/>
      <c r="S88" s="505"/>
      <c r="T88" s="505"/>
      <c r="U88" s="505"/>
      <c r="V88" s="505"/>
      <c r="W88" s="505"/>
      <c r="X88" s="505"/>
      <c r="Y88" s="505"/>
      <c r="Z88" s="505"/>
      <c r="AA88" s="505"/>
      <c r="AB88" s="505"/>
      <c r="AC88" s="505"/>
      <c r="AD88" s="505"/>
      <c r="AE88" s="505"/>
      <c r="AF88" s="505"/>
      <c r="AG88" s="504">
        <f>SUM(Stavebni_upravy_vnitrni_upravy!K27)</f>
        <v>0</v>
      </c>
      <c r="AH88" s="505"/>
      <c r="AI88" s="505"/>
      <c r="AJ88" s="505"/>
      <c r="AK88" s="505"/>
      <c r="AL88" s="505"/>
      <c r="AM88" s="505"/>
      <c r="AN88" s="504">
        <f>SUM(Stavebni_upravy_vnitrni_upravy!K36)</f>
        <v>0</v>
      </c>
      <c r="AO88" s="505"/>
      <c r="AP88" s="505"/>
      <c r="AQ88" s="88"/>
      <c r="AS88" s="89" t="e">
        <f>#REF!</f>
        <v>#REF!</v>
      </c>
      <c r="AT88" s="90" t="e">
        <f>#REF!</f>
        <v>#REF!</v>
      </c>
      <c r="AU88" s="90" t="e">
        <f>#REF!</f>
        <v>#REF!</v>
      </c>
      <c r="AV88" s="90" t="e">
        <f>ROUND(SUM(AX88:AY88),2)</f>
        <v>#REF!</v>
      </c>
      <c r="AW88" s="91" t="e">
        <f>#REF!</f>
        <v>#REF!</v>
      </c>
      <c r="AX88" s="90" t="e">
        <f>#REF!</f>
        <v>#REF!</v>
      </c>
      <c r="AY88" s="90" t="e">
        <f>#REF!</f>
        <v>#REF!</v>
      </c>
      <c r="AZ88" s="90" t="e">
        <f>#REF!</f>
        <v>#REF!</v>
      </c>
      <c r="BA88" s="90" t="e">
        <f>#REF!</f>
        <v>#REF!</v>
      </c>
      <c r="BB88" s="90" t="e">
        <f>#REF!</f>
        <v>#REF!</v>
      </c>
      <c r="BC88" s="90" t="e">
        <f>#REF!</f>
        <v>#REF!</v>
      </c>
      <c r="BD88" s="90" t="e">
        <f>#REF!</f>
        <v>#REF!</v>
      </c>
      <c r="BE88" s="90" t="e">
        <f>#REF!</f>
        <v>#REF!</v>
      </c>
      <c r="BF88" s="92" t="e">
        <f>#REF!</f>
        <v>#REF!</v>
      </c>
      <c r="BT88" s="93" t="s">
        <v>23</v>
      </c>
      <c r="BU88" s="93" t="s">
        <v>87</v>
      </c>
      <c r="BV88" s="93" t="s">
        <v>84</v>
      </c>
      <c r="BW88" s="93" t="s">
        <v>85</v>
      </c>
      <c r="BX88" s="93" t="s">
        <v>86</v>
      </c>
    </row>
    <row r="89" spans="1:89" s="5" customFormat="1" ht="37.5" customHeight="1" x14ac:dyDescent="0.3">
      <c r="A89" s="162"/>
      <c r="B89" s="85"/>
      <c r="C89" s="86"/>
      <c r="D89" s="161"/>
      <c r="E89" s="160"/>
      <c r="F89" s="160"/>
      <c r="G89" s="160"/>
      <c r="H89" s="160"/>
      <c r="I89" s="160"/>
      <c r="J89" s="506" t="s">
        <v>882</v>
      </c>
      <c r="K89" s="505"/>
      <c r="L89" s="505"/>
      <c r="M89" s="505"/>
      <c r="N89" s="505"/>
      <c r="O89" s="505"/>
      <c r="P89" s="505"/>
      <c r="Q89" s="505"/>
      <c r="R89" s="505"/>
      <c r="S89" s="505"/>
      <c r="T89" s="505"/>
      <c r="U89" s="505"/>
      <c r="V89" s="505"/>
      <c r="W89" s="505"/>
      <c r="X89" s="505"/>
      <c r="Y89" s="505"/>
      <c r="Z89" s="505"/>
      <c r="AA89" s="505"/>
      <c r="AB89" s="505"/>
      <c r="AC89" s="505"/>
      <c r="AD89" s="505"/>
      <c r="AE89" s="505"/>
      <c r="AF89" s="505"/>
      <c r="AG89" s="504">
        <f>SUM(ZTI!J84)</f>
        <v>0</v>
      </c>
      <c r="AH89" s="505"/>
      <c r="AI89" s="505"/>
      <c r="AJ89" s="505"/>
      <c r="AK89" s="505"/>
      <c r="AL89" s="505"/>
      <c r="AM89" s="505"/>
      <c r="AN89" s="504">
        <f>AG89*1.21</f>
        <v>0</v>
      </c>
      <c r="AO89" s="505"/>
      <c r="AP89" s="505"/>
      <c r="AQ89" s="88"/>
      <c r="AS89" s="193"/>
      <c r="AT89" s="193"/>
      <c r="AU89" s="193"/>
      <c r="AV89" s="193"/>
      <c r="AW89" s="194"/>
      <c r="AX89" s="193"/>
      <c r="AY89" s="193"/>
      <c r="AZ89" s="193"/>
      <c r="BA89" s="193"/>
      <c r="BB89" s="193"/>
      <c r="BC89" s="193"/>
      <c r="BD89" s="193"/>
      <c r="BE89" s="193"/>
      <c r="BF89" s="193"/>
      <c r="BT89" s="93"/>
      <c r="BU89" s="93"/>
      <c r="BV89" s="93"/>
      <c r="BW89" s="93"/>
      <c r="BX89" s="93"/>
    </row>
    <row r="90" spans="1:89" s="5" customFormat="1" ht="37.5" customHeight="1" x14ac:dyDescent="0.3">
      <c r="A90" s="162"/>
      <c r="B90" s="85"/>
      <c r="C90" s="86"/>
      <c r="D90" s="161"/>
      <c r="E90" s="160"/>
      <c r="F90" s="160"/>
      <c r="G90" s="160"/>
      <c r="H90" s="160"/>
      <c r="I90" s="160"/>
      <c r="J90" s="506" t="s">
        <v>883</v>
      </c>
      <c r="K90" s="505"/>
      <c r="L90" s="505"/>
      <c r="M90" s="505"/>
      <c r="N90" s="505"/>
      <c r="O90" s="505"/>
      <c r="P90" s="505"/>
      <c r="Q90" s="505"/>
      <c r="R90" s="505"/>
      <c r="S90" s="505"/>
      <c r="T90" s="505"/>
      <c r="U90" s="505"/>
      <c r="V90" s="505"/>
      <c r="W90" s="505"/>
      <c r="X90" s="505"/>
      <c r="Y90" s="505"/>
      <c r="Z90" s="505"/>
      <c r="AA90" s="505"/>
      <c r="AB90" s="505"/>
      <c r="AC90" s="505"/>
      <c r="AD90" s="505"/>
      <c r="AE90" s="505"/>
      <c r="AF90" s="505"/>
      <c r="AG90" s="504">
        <f>SUM(Vytápění!J56)</f>
        <v>0</v>
      </c>
      <c r="AH90" s="505"/>
      <c r="AI90" s="505"/>
      <c r="AJ90" s="505"/>
      <c r="AK90" s="505"/>
      <c r="AL90" s="505"/>
      <c r="AM90" s="505"/>
      <c r="AN90" s="504">
        <f>AG90*1.21</f>
        <v>0</v>
      </c>
      <c r="AO90" s="505"/>
      <c r="AP90" s="505"/>
      <c r="AQ90" s="88"/>
      <c r="AS90" s="193"/>
      <c r="AT90" s="193"/>
      <c r="AU90" s="193"/>
      <c r="AV90" s="193"/>
      <c r="AW90" s="194"/>
      <c r="AX90" s="193"/>
      <c r="AY90" s="193"/>
      <c r="AZ90" s="193"/>
      <c r="BA90" s="193"/>
      <c r="BB90" s="193"/>
      <c r="BC90" s="193"/>
      <c r="BD90" s="193"/>
      <c r="BE90" s="193"/>
      <c r="BF90" s="193"/>
      <c r="BT90" s="93"/>
      <c r="BU90" s="93"/>
      <c r="BV90" s="93"/>
      <c r="BW90" s="93"/>
      <c r="BX90" s="93"/>
    </row>
    <row r="91" spans="1:89" s="5" customFormat="1" ht="37.5" customHeight="1" x14ac:dyDescent="0.3">
      <c r="A91" s="162"/>
      <c r="B91" s="85"/>
      <c r="C91" s="86"/>
      <c r="D91" s="161"/>
      <c r="E91" s="160"/>
      <c r="F91" s="160"/>
      <c r="G91" s="160"/>
      <c r="H91" s="160"/>
      <c r="I91" s="160"/>
      <c r="J91" s="506" t="s">
        <v>884</v>
      </c>
      <c r="K91" s="505"/>
      <c r="L91" s="505"/>
      <c r="M91" s="505"/>
      <c r="N91" s="505"/>
      <c r="O91" s="505"/>
      <c r="P91" s="505"/>
      <c r="Q91" s="505"/>
      <c r="R91" s="505"/>
      <c r="S91" s="505"/>
      <c r="T91" s="505"/>
      <c r="U91" s="505"/>
      <c r="V91" s="505"/>
      <c r="W91" s="505"/>
      <c r="X91" s="505"/>
      <c r="Y91" s="505"/>
      <c r="Z91" s="505"/>
      <c r="AA91" s="505"/>
      <c r="AB91" s="505"/>
      <c r="AC91" s="505"/>
      <c r="AD91" s="505"/>
      <c r="AE91" s="505"/>
      <c r="AF91" s="505"/>
      <c r="AG91" s="504">
        <f>SUM(Slaboproud!I86)</f>
        <v>0</v>
      </c>
      <c r="AH91" s="505"/>
      <c r="AI91" s="505"/>
      <c r="AJ91" s="505"/>
      <c r="AK91" s="505"/>
      <c r="AL91" s="505"/>
      <c r="AM91" s="505"/>
      <c r="AN91" s="504">
        <f>AG91*1.21</f>
        <v>0</v>
      </c>
      <c r="AO91" s="505"/>
      <c r="AP91" s="505"/>
      <c r="AQ91" s="88"/>
      <c r="AS91" s="193"/>
      <c r="AT91" s="193"/>
      <c r="AU91" s="193"/>
      <c r="AV91" s="193"/>
      <c r="AW91" s="194"/>
      <c r="AX91" s="193"/>
      <c r="AY91" s="193"/>
      <c r="AZ91" s="193"/>
      <c r="BA91" s="193"/>
      <c r="BB91" s="193"/>
      <c r="BC91" s="193"/>
      <c r="BD91" s="193"/>
      <c r="BE91" s="193"/>
      <c r="BF91" s="193"/>
      <c r="BT91" s="93"/>
      <c r="BU91" s="93"/>
      <c r="BV91" s="93"/>
      <c r="BW91" s="93"/>
      <c r="BX91" s="93"/>
    </row>
    <row r="92" spans="1:89" s="5" customFormat="1" ht="37.5" customHeight="1" x14ac:dyDescent="0.3">
      <c r="A92" s="162"/>
      <c r="B92" s="85"/>
      <c r="C92" s="86"/>
      <c r="D92" s="161"/>
      <c r="E92" s="160"/>
      <c r="F92" s="160"/>
      <c r="G92" s="160"/>
      <c r="H92" s="160"/>
      <c r="I92" s="160"/>
      <c r="J92" s="506" t="s">
        <v>885</v>
      </c>
      <c r="K92" s="505"/>
      <c r="L92" s="505"/>
      <c r="M92" s="505"/>
      <c r="N92" s="505"/>
      <c r="O92" s="505"/>
      <c r="P92" s="505"/>
      <c r="Q92" s="505"/>
      <c r="R92" s="505"/>
      <c r="S92" s="505"/>
      <c r="T92" s="505"/>
      <c r="U92" s="505"/>
      <c r="V92" s="505"/>
      <c r="W92" s="505"/>
      <c r="X92" s="505"/>
      <c r="Y92" s="505"/>
      <c r="Z92" s="505"/>
      <c r="AA92" s="505"/>
      <c r="AB92" s="505"/>
      <c r="AC92" s="505"/>
      <c r="AD92" s="505"/>
      <c r="AE92" s="505"/>
      <c r="AF92" s="505"/>
      <c r="AG92" s="504">
        <f>SUM(Silnoproud!I123)</f>
        <v>0</v>
      </c>
      <c r="AH92" s="505"/>
      <c r="AI92" s="505"/>
      <c r="AJ92" s="505"/>
      <c r="AK92" s="505"/>
      <c r="AL92" s="505"/>
      <c r="AM92" s="505"/>
      <c r="AN92" s="504">
        <f>AG92*1.21</f>
        <v>0</v>
      </c>
      <c r="AO92" s="505"/>
      <c r="AP92" s="505"/>
      <c r="AQ92" s="88"/>
      <c r="AS92" s="193"/>
      <c r="AT92" s="193"/>
      <c r="AU92" s="193"/>
      <c r="AV92" s="193"/>
      <c r="AW92" s="194"/>
      <c r="AX92" s="193"/>
      <c r="AY92" s="193"/>
      <c r="AZ92" s="193"/>
      <c r="BA92" s="193"/>
      <c r="BB92" s="193"/>
      <c r="BC92" s="193"/>
      <c r="BD92" s="193"/>
      <c r="BE92" s="193"/>
      <c r="BF92" s="193"/>
      <c r="BT92" s="93"/>
      <c r="BU92" s="93"/>
      <c r="BV92" s="93"/>
      <c r="BW92" s="93"/>
      <c r="BX92" s="93"/>
    </row>
    <row r="93" spans="1:89" x14ac:dyDescent="0.3">
      <c r="B93" s="20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2"/>
    </row>
    <row r="94" spans="1:89" s="1" customFormat="1" ht="30" customHeight="1" x14ac:dyDescent="0.3">
      <c r="B94" s="33"/>
      <c r="C94" s="77" t="s">
        <v>88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503">
        <f>ROUND(SUM(AG95:AG98),2)</f>
        <v>0</v>
      </c>
      <c r="AH94" s="499"/>
      <c r="AI94" s="499"/>
      <c r="AJ94" s="499"/>
      <c r="AK94" s="499"/>
      <c r="AL94" s="499"/>
      <c r="AM94" s="499"/>
      <c r="AN94" s="503">
        <f>ROUND(SUM(AN95:AN98),2)</f>
        <v>0</v>
      </c>
      <c r="AO94" s="499"/>
      <c r="AP94" s="499"/>
      <c r="AQ94" s="35"/>
      <c r="AS94" s="73" t="s">
        <v>89</v>
      </c>
      <c r="AT94" s="74" t="s">
        <v>90</v>
      </c>
      <c r="AU94" s="74" t="s">
        <v>45</v>
      </c>
      <c r="AV94" s="75" t="s">
        <v>70</v>
      </c>
    </row>
    <row r="95" spans="1:89" s="1" customFormat="1" ht="19.899999999999999" customHeight="1" x14ac:dyDescent="0.3">
      <c r="B95" s="33"/>
      <c r="C95" s="34"/>
      <c r="D95" s="94" t="s">
        <v>91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500">
        <f>ROUND(AG87*AS95,2)</f>
        <v>0</v>
      </c>
      <c r="AH95" s="499"/>
      <c r="AI95" s="499"/>
      <c r="AJ95" s="499"/>
      <c r="AK95" s="499"/>
      <c r="AL95" s="499"/>
      <c r="AM95" s="499"/>
      <c r="AN95" s="501">
        <f>ROUND(AG95+AV95,2)</f>
        <v>0</v>
      </c>
      <c r="AO95" s="499"/>
      <c r="AP95" s="499"/>
      <c r="AQ95" s="35"/>
      <c r="AS95" s="95">
        <v>0</v>
      </c>
      <c r="AT95" s="96" t="s">
        <v>92</v>
      </c>
      <c r="AU95" s="96" t="s">
        <v>46</v>
      </c>
      <c r="AV95" s="97">
        <f>ROUND(IF(AU95="základní",AG95*L33,IF(AU95="snížená",AG95*L34,0)),2)</f>
        <v>0</v>
      </c>
      <c r="BV95" s="16" t="s">
        <v>93</v>
      </c>
      <c r="BY95" s="98">
        <f>IF(AU95="základní",AV95,0)</f>
        <v>0</v>
      </c>
      <c r="BZ95" s="98">
        <f>IF(AU95="snížená",AV95,0)</f>
        <v>0</v>
      </c>
      <c r="CA95" s="98">
        <v>0</v>
      </c>
      <c r="CB95" s="98">
        <v>0</v>
      </c>
      <c r="CC95" s="98">
        <v>0</v>
      </c>
      <c r="CD95" s="98">
        <f>IF(AU95="základní",AG95,0)</f>
        <v>0</v>
      </c>
      <c r="CE95" s="98">
        <f>IF(AU95="snížená",AG95,0)</f>
        <v>0</v>
      </c>
      <c r="CF95" s="98">
        <f>IF(AU95="zákl. přenesená",AG95,0)</f>
        <v>0</v>
      </c>
      <c r="CG95" s="98">
        <f>IF(AU95="sníž. přenesená",AG95,0)</f>
        <v>0</v>
      </c>
      <c r="CH95" s="98">
        <f>IF(AU95="nulová",AG95,0)</f>
        <v>0</v>
      </c>
      <c r="CI95" s="16">
        <f>IF(AU95="základní",1,IF(AU95="snížená",2,IF(AU95="zákl. přenesená",4,IF(AU95="sníž. přenesená",5,3))))</f>
        <v>1</v>
      </c>
      <c r="CJ95" s="16">
        <f>IF(AT95="stavební čast",1,IF(8891="investiční čast",2,3))</f>
        <v>1</v>
      </c>
      <c r="CK95" s="16" t="str">
        <f>IF(D95="Vyplň vlastní","","x")</f>
        <v>x</v>
      </c>
    </row>
    <row r="96" spans="1:89" s="1" customFormat="1" ht="19.899999999999999" customHeight="1" x14ac:dyDescent="0.3">
      <c r="B96" s="33"/>
      <c r="C96" s="34"/>
      <c r="D96" s="498" t="s">
        <v>94</v>
      </c>
      <c r="E96" s="499"/>
      <c r="F96" s="499"/>
      <c r="G96" s="499"/>
      <c r="H96" s="499"/>
      <c r="I96" s="499"/>
      <c r="J96" s="499"/>
      <c r="K96" s="499"/>
      <c r="L96" s="499"/>
      <c r="M96" s="499"/>
      <c r="N96" s="499"/>
      <c r="O96" s="499"/>
      <c r="P96" s="499"/>
      <c r="Q96" s="499"/>
      <c r="R96" s="499"/>
      <c r="S96" s="499"/>
      <c r="T96" s="499"/>
      <c r="U96" s="499"/>
      <c r="V96" s="499"/>
      <c r="W96" s="499"/>
      <c r="X96" s="499"/>
      <c r="Y96" s="499"/>
      <c r="Z96" s="499"/>
      <c r="AA96" s="499"/>
      <c r="AB96" s="499"/>
      <c r="AC96" s="34"/>
      <c r="AD96" s="34"/>
      <c r="AE96" s="34"/>
      <c r="AF96" s="34"/>
      <c r="AG96" s="500">
        <f>AG87*AS96</f>
        <v>0</v>
      </c>
      <c r="AH96" s="499"/>
      <c r="AI96" s="499"/>
      <c r="AJ96" s="499"/>
      <c r="AK96" s="499"/>
      <c r="AL96" s="499"/>
      <c r="AM96" s="499"/>
      <c r="AN96" s="501">
        <f>AG96+AV96</f>
        <v>0</v>
      </c>
      <c r="AO96" s="499"/>
      <c r="AP96" s="499"/>
      <c r="AQ96" s="35"/>
      <c r="AS96" s="99">
        <v>0</v>
      </c>
      <c r="AT96" s="100" t="s">
        <v>92</v>
      </c>
      <c r="AU96" s="100" t="s">
        <v>46</v>
      </c>
      <c r="AV96" s="101">
        <f>ROUND(IF(AU96="nulová",0,IF(OR(AU96="základní",AU96="zákl. přenesená"),AG96*L33,AG96*L34)),2)</f>
        <v>0</v>
      </c>
      <c r="BV96" s="16" t="s">
        <v>95</v>
      </c>
      <c r="BY96" s="98">
        <f>IF(AU96="základní",AV96,0)</f>
        <v>0</v>
      </c>
      <c r="BZ96" s="98">
        <f>IF(AU96="snížená",AV96,0)</f>
        <v>0</v>
      </c>
      <c r="CA96" s="98">
        <f>IF(AU96="zákl. přenesená",AV96,0)</f>
        <v>0</v>
      </c>
      <c r="CB96" s="98">
        <f>IF(AU96="sníž. přenesená",AV96,0)</f>
        <v>0</v>
      </c>
      <c r="CC96" s="98">
        <f>IF(AU96="nulová",AV96,0)</f>
        <v>0</v>
      </c>
      <c r="CD96" s="98">
        <f>IF(AU96="základní",AG96,0)</f>
        <v>0</v>
      </c>
      <c r="CE96" s="98">
        <f>IF(AU96="snížená",AG96,0)</f>
        <v>0</v>
      </c>
      <c r="CF96" s="98">
        <f>IF(AU96="zákl. přenesená",AG96,0)</f>
        <v>0</v>
      </c>
      <c r="CG96" s="98">
        <f>IF(AU96="sníž. přenesená",AG96,0)</f>
        <v>0</v>
      </c>
      <c r="CH96" s="98">
        <f>IF(AU96="nulová",AG96,0)</f>
        <v>0</v>
      </c>
      <c r="CI96" s="16">
        <f>IF(AU96="základní",1,IF(AU96="snížená",2,IF(AU96="zákl. přenesená",4,IF(AU96="sníž. přenesená",5,3))))</f>
        <v>1</v>
      </c>
      <c r="CJ96" s="16">
        <f>IF(AT96="stavební čast",1,IF(8892="investiční čast",2,3))</f>
        <v>1</v>
      </c>
      <c r="CK96" s="16" t="str">
        <f>IF(D96="Vyplň vlastní","","x")</f>
        <v/>
      </c>
    </row>
    <row r="97" spans="2:89" s="1" customFormat="1" ht="19.899999999999999" customHeight="1" x14ac:dyDescent="0.3">
      <c r="B97" s="33"/>
      <c r="C97" s="34"/>
      <c r="D97" s="498" t="s">
        <v>94</v>
      </c>
      <c r="E97" s="499"/>
      <c r="F97" s="499"/>
      <c r="G97" s="499"/>
      <c r="H97" s="499"/>
      <c r="I97" s="499"/>
      <c r="J97" s="499"/>
      <c r="K97" s="499"/>
      <c r="L97" s="499"/>
      <c r="M97" s="499"/>
      <c r="N97" s="499"/>
      <c r="O97" s="499"/>
      <c r="P97" s="499"/>
      <c r="Q97" s="499"/>
      <c r="R97" s="499"/>
      <c r="S97" s="499"/>
      <c r="T97" s="499"/>
      <c r="U97" s="499"/>
      <c r="V97" s="499"/>
      <c r="W97" s="499"/>
      <c r="X97" s="499"/>
      <c r="Y97" s="499"/>
      <c r="Z97" s="499"/>
      <c r="AA97" s="499"/>
      <c r="AB97" s="499"/>
      <c r="AC97" s="34"/>
      <c r="AD97" s="34"/>
      <c r="AE97" s="34"/>
      <c r="AF97" s="34"/>
      <c r="AG97" s="500">
        <f>AG87*AS97</f>
        <v>0</v>
      </c>
      <c r="AH97" s="499"/>
      <c r="AI97" s="499"/>
      <c r="AJ97" s="499"/>
      <c r="AK97" s="499"/>
      <c r="AL97" s="499"/>
      <c r="AM97" s="499"/>
      <c r="AN97" s="501">
        <f>AG97+AV97</f>
        <v>0</v>
      </c>
      <c r="AO97" s="499"/>
      <c r="AP97" s="499"/>
      <c r="AQ97" s="35"/>
      <c r="AS97" s="99">
        <v>0</v>
      </c>
      <c r="AT97" s="100" t="s">
        <v>92</v>
      </c>
      <c r="AU97" s="100" t="s">
        <v>46</v>
      </c>
      <c r="AV97" s="101">
        <f>ROUND(IF(AU97="nulová",0,IF(OR(AU97="základní",AU97="zákl. přenesená"),AG97*L33,AG97*L34)),2)</f>
        <v>0</v>
      </c>
      <c r="BV97" s="16" t="s">
        <v>95</v>
      </c>
      <c r="BY97" s="98">
        <f>IF(AU97="základní",AV97,0)</f>
        <v>0</v>
      </c>
      <c r="BZ97" s="98">
        <f>IF(AU97="snížená",AV97,0)</f>
        <v>0</v>
      </c>
      <c r="CA97" s="98">
        <f>IF(AU97="zákl. přenesená",AV97,0)</f>
        <v>0</v>
      </c>
      <c r="CB97" s="98">
        <f>IF(AU97="sníž. přenesená",AV97,0)</f>
        <v>0</v>
      </c>
      <c r="CC97" s="98">
        <f>IF(AU97="nulová",AV97,0)</f>
        <v>0</v>
      </c>
      <c r="CD97" s="98">
        <f>IF(AU97="základní",AG97,0)</f>
        <v>0</v>
      </c>
      <c r="CE97" s="98">
        <f>IF(AU97="snížená",AG97,0)</f>
        <v>0</v>
      </c>
      <c r="CF97" s="98">
        <f>IF(AU97="zákl. přenesená",AG97,0)</f>
        <v>0</v>
      </c>
      <c r="CG97" s="98">
        <f>IF(AU97="sníž. přenesená",AG97,0)</f>
        <v>0</v>
      </c>
      <c r="CH97" s="98">
        <f>IF(AU97="nulová",AG97,0)</f>
        <v>0</v>
      </c>
      <c r="CI97" s="16">
        <f>IF(AU97="základní",1,IF(AU97="snížená",2,IF(AU97="zákl. přenesená",4,IF(AU97="sníž. přenesená",5,3))))</f>
        <v>1</v>
      </c>
      <c r="CJ97" s="16">
        <f>IF(AT97="stavební čast",1,IF(8893="investiční čast",2,3))</f>
        <v>1</v>
      </c>
      <c r="CK97" s="16" t="str">
        <f>IF(D97="Vyplň vlastní","","x")</f>
        <v/>
      </c>
    </row>
    <row r="98" spans="2:89" s="1" customFormat="1" ht="19.899999999999999" customHeight="1" x14ac:dyDescent="0.3">
      <c r="B98" s="33"/>
      <c r="C98" s="34"/>
      <c r="D98" s="498" t="s">
        <v>94</v>
      </c>
      <c r="E98" s="499"/>
      <c r="F98" s="499"/>
      <c r="G98" s="499"/>
      <c r="H98" s="499"/>
      <c r="I98" s="499"/>
      <c r="J98" s="499"/>
      <c r="K98" s="499"/>
      <c r="L98" s="499"/>
      <c r="M98" s="499"/>
      <c r="N98" s="499"/>
      <c r="O98" s="499"/>
      <c r="P98" s="499"/>
      <c r="Q98" s="499"/>
      <c r="R98" s="499"/>
      <c r="S98" s="499"/>
      <c r="T98" s="499"/>
      <c r="U98" s="499"/>
      <c r="V98" s="499"/>
      <c r="W98" s="499"/>
      <c r="X98" s="499"/>
      <c r="Y98" s="499"/>
      <c r="Z98" s="499"/>
      <c r="AA98" s="499"/>
      <c r="AB98" s="499"/>
      <c r="AC98" s="34"/>
      <c r="AD98" s="34"/>
      <c r="AE98" s="34"/>
      <c r="AF98" s="34"/>
      <c r="AG98" s="500">
        <f>AG87*AS98</f>
        <v>0</v>
      </c>
      <c r="AH98" s="499"/>
      <c r="AI98" s="499"/>
      <c r="AJ98" s="499"/>
      <c r="AK98" s="499"/>
      <c r="AL98" s="499"/>
      <c r="AM98" s="499"/>
      <c r="AN98" s="501">
        <f>AG98+AV98</f>
        <v>0</v>
      </c>
      <c r="AO98" s="499"/>
      <c r="AP98" s="499"/>
      <c r="AQ98" s="35"/>
      <c r="AS98" s="102">
        <v>0</v>
      </c>
      <c r="AT98" s="103" t="s">
        <v>92</v>
      </c>
      <c r="AU98" s="103" t="s">
        <v>46</v>
      </c>
      <c r="AV98" s="104">
        <f>ROUND(IF(AU98="nulová",0,IF(OR(AU98="základní",AU98="zákl. přenesená"),AG98*L33,AG98*L34)),2)</f>
        <v>0</v>
      </c>
      <c r="BV98" s="16" t="s">
        <v>95</v>
      </c>
      <c r="BY98" s="98">
        <f>IF(AU98="základní",AV98,0)</f>
        <v>0</v>
      </c>
      <c r="BZ98" s="98">
        <f>IF(AU98="snížená",AV98,0)</f>
        <v>0</v>
      </c>
      <c r="CA98" s="98">
        <f>IF(AU98="zákl. přenesená",AV98,0)</f>
        <v>0</v>
      </c>
      <c r="CB98" s="98">
        <f>IF(AU98="sníž. přenesená",AV98,0)</f>
        <v>0</v>
      </c>
      <c r="CC98" s="98">
        <f>IF(AU98="nulová",AV98,0)</f>
        <v>0</v>
      </c>
      <c r="CD98" s="98">
        <f>IF(AU98="základní",AG98,0)</f>
        <v>0</v>
      </c>
      <c r="CE98" s="98">
        <f>IF(AU98="snížená",AG98,0)</f>
        <v>0</v>
      </c>
      <c r="CF98" s="98">
        <f>IF(AU98="zákl. přenesená",AG98,0)</f>
        <v>0</v>
      </c>
      <c r="CG98" s="98">
        <f>IF(AU98="sníž. přenesená",AG98,0)</f>
        <v>0</v>
      </c>
      <c r="CH98" s="98">
        <f>IF(AU98="nulová",AG98,0)</f>
        <v>0</v>
      </c>
      <c r="CI98" s="16">
        <f>IF(AU98="základní",1,IF(AU98="snížená",2,IF(AU98="zákl. přenesená",4,IF(AU98="sníž. přenesená",5,3))))</f>
        <v>1</v>
      </c>
      <c r="CJ98" s="16">
        <f>IF(AT98="stavební čast",1,IF(8894="investiční čast",2,3))</f>
        <v>1</v>
      </c>
      <c r="CK98" s="16" t="str">
        <f>IF(D98="Vyplň vlastní","","x")</f>
        <v/>
      </c>
    </row>
    <row r="99" spans="2:89" s="1" customFormat="1" ht="10.9" customHeight="1" x14ac:dyDescent="0.3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5"/>
    </row>
    <row r="100" spans="2:89" s="1" customFormat="1" ht="30" customHeight="1" x14ac:dyDescent="0.3">
      <c r="B100" s="33"/>
      <c r="C100" s="105" t="s">
        <v>96</v>
      </c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495">
        <f>AG87+AG94</f>
        <v>0</v>
      </c>
      <c r="AH100" s="495"/>
      <c r="AI100" s="495"/>
      <c r="AJ100" s="495"/>
      <c r="AK100" s="495"/>
      <c r="AL100" s="495"/>
      <c r="AM100" s="495"/>
      <c r="AN100" s="495">
        <f>AN87+AN94</f>
        <v>0</v>
      </c>
      <c r="AO100" s="495"/>
      <c r="AP100" s="495"/>
      <c r="AQ100" s="35"/>
    </row>
    <row r="101" spans="2:89" s="1" customFormat="1" ht="6.95" customHeight="1" x14ac:dyDescent="0.3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8"/>
    </row>
  </sheetData>
  <mergeCells count="72">
    <mergeCell ref="AG92:AM92"/>
    <mergeCell ref="AN92:AP92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L36:O36"/>
    <mergeCell ref="W36:AE36"/>
    <mergeCell ref="AK36:AO36"/>
    <mergeCell ref="L37:O37"/>
    <mergeCell ref="W37:AE37"/>
    <mergeCell ref="AK37:AO37"/>
    <mergeCell ref="X39:AB39"/>
    <mergeCell ref="AK39:AO39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5:AM95"/>
    <mergeCell ref="AN95:AP95"/>
    <mergeCell ref="J89:AF89"/>
    <mergeCell ref="AG89:AM89"/>
    <mergeCell ref="AN89:AP89"/>
    <mergeCell ref="J90:AF90"/>
    <mergeCell ref="AG90:AM90"/>
    <mergeCell ref="AN90:AP90"/>
    <mergeCell ref="J91:AF91"/>
    <mergeCell ref="AG91:AM91"/>
    <mergeCell ref="AN91:AP91"/>
    <mergeCell ref="J92:AF92"/>
    <mergeCell ref="AG100:AM100"/>
    <mergeCell ref="AN100:AP100"/>
    <mergeCell ref="AR2:BG2"/>
    <mergeCell ref="D98:AB98"/>
    <mergeCell ref="AG98:AM98"/>
    <mergeCell ref="AN98:AP98"/>
    <mergeCell ref="AG87:AM87"/>
    <mergeCell ref="AN87:AP87"/>
    <mergeCell ref="AG94:AM94"/>
    <mergeCell ref="AN94:AP94"/>
    <mergeCell ref="D96:AB96"/>
    <mergeCell ref="AG96:AM96"/>
    <mergeCell ref="AN96:AP96"/>
    <mergeCell ref="D97:AB97"/>
    <mergeCell ref="AG97:AM97"/>
    <mergeCell ref="AN97:AP97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:AT99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2016-12 - ZMĚNA UŽÍVÁNÍ A...'!C2" tooltip="2016-12 - ZMĚNA UŽÍVÁNÍ A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3"/>
  <sheetViews>
    <sheetView showGridLines="0" workbookViewId="0">
      <pane ySplit="1" topLeftCell="A20" activePane="bottomLeft" state="frozen"/>
      <selection pane="bottomLeft" activeCell="E22" sqref="E22:H22"/>
    </sheetView>
  </sheetViews>
  <sheetFormatPr defaultRowHeight="13.5" x14ac:dyDescent="0.3"/>
  <cols>
    <col min="1" max="1" width="8.33203125" style="167" customWidth="1"/>
    <col min="2" max="2" width="1.6640625" style="167" customWidth="1"/>
    <col min="3" max="3" width="4.1640625" style="167" customWidth="1"/>
    <col min="4" max="4" width="4.33203125" style="167" customWidth="1"/>
    <col min="5" max="5" width="17.1640625" style="167" customWidth="1"/>
    <col min="6" max="6" width="75" style="167" customWidth="1"/>
    <col min="7" max="7" width="8.6640625" style="167" customWidth="1"/>
    <col min="8" max="8" width="11.1640625" style="167" customWidth="1"/>
    <col min="9" max="10" width="23.5" style="424" customWidth="1"/>
    <col min="11" max="11" width="23.5" style="167" customWidth="1"/>
    <col min="12" max="12" width="15.5" style="167" customWidth="1"/>
    <col min="13" max="18" width="9.33203125" style="167"/>
    <col min="19" max="19" width="8.1640625" style="167" hidden="1" customWidth="1"/>
    <col min="20" max="20" width="29.6640625" style="167" hidden="1" customWidth="1"/>
    <col min="21" max="21" width="16.33203125" style="167" hidden="1" customWidth="1"/>
    <col min="22" max="24" width="20" style="167" hidden="1" customWidth="1"/>
    <col min="25" max="25" width="12.33203125" style="167" hidden="1" customWidth="1"/>
    <col min="26" max="26" width="16.33203125" style="167" customWidth="1"/>
    <col min="27" max="27" width="12.33203125" style="167" customWidth="1"/>
    <col min="28" max="28" width="15" style="167" customWidth="1"/>
    <col min="29" max="29" width="11" style="167" customWidth="1"/>
    <col min="30" max="30" width="15" style="167" customWidth="1"/>
    <col min="31" max="31" width="16.33203125" style="167" customWidth="1"/>
    <col min="32" max="16384" width="9.33203125" style="167"/>
  </cols>
  <sheetData>
    <row r="1" spans="1:70" ht="21.75" customHeight="1" x14ac:dyDescent="0.3">
      <c r="A1" s="14"/>
      <c r="B1" s="494"/>
      <c r="C1" s="494"/>
      <c r="D1" s="491" t="s">
        <v>1</v>
      </c>
      <c r="E1" s="494"/>
      <c r="F1" s="490" t="s">
        <v>886</v>
      </c>
      <c r="G1" s="539" t="s">
        <v>887</v>
      </c>
      <c r="H1" s="539"/>
      <c r="I1" s="493"/>
      <c r="J1" s="492" t="s">
        <v>888</v>
      </c>
      <c r="K1" s="491" t="s">
        <v>97</v>
      </c>
      <c r="L1" s="490" t="s">
        <v>881</v>
      </c>
      <c r="M1" s="490"/>
      <c r="N1" s="490"/>
      <c r="O1" s="490"/>
      <c r="P1" s="490"/>
      <c r="Q1" s="490"/>
      <c r="R1" s="490"/>
      <c r="S1" s="490"/>
      <c r="T1" s="490"/>
      <c r="U1" s="489"/>
      <c r="V1" s="48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M2" s="496" t="s">
        <v>7</v>
      </c>
      <c r="N2" s="497"/>
      <c r="O2" s="497"/>
      <c r="P2" s="497"/>
      <c r="Q2" s="497"/>
      <c r="R2" s="497"/>
      <c r="S2" s="497"/>
      <c r="T2" s="497"/>
      <c r="U2" s="497"/>
      <c r="V2" s="497"/>
      <c r="W2" s="497"/>
      <c r="X2" s="497"/>
      <c r="Y2" s="497"/>
      <c r="Z2" s="497"/>
      <c r="AT2" s="16" t="s">
        <v>1685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488"/>
      <c r="J3" s="488"/>
      <c r="K3" s="18"/>
      <c r="L3" s="19"/>
      <c r="AT3" s="16" t="s">
        <v>98</v>
      </c>
    </row>
    <row r="4" spans="1:70" ht="36.950000000000003" customHeight="1" x14ac:dyDescent="0.3">
      <c r="B4" s="20"/>
      <c r="C4" s="172"/>
      <c r="D4" s="475" t="s">
        <v>890</v>
      </c>
      <c r="E4" s="172"/>
      <c r="F4" s="172"/>
      <c r="G4" s="172"/>
      <c r="H4" s="172"/>
      <c r="I4" s="487"/>
      <c r="J4" s="487"/>
      <c r="K4" s="172"/>
      <c r="L4" s="22"/>
      <c r="N4" s="23" t="s">
        <v>12</v>
      </c>
      <c r="AT4" s="16" t="s">
        <v>4</v>
      </c>
    </row>
    <row r="5" spans="1:70" ht="6.95" customHeight="1" x14ac:dyDescent="0.3">
      <c r="B5" s="20"/>
      <c r="C5" s="172"/>
      <c r="D5" s="172"/>
      <c r="E5" s="172"/>
      <c r="F5" s="172"/>
      <c r="G5" s="172"/>
      <c r="H5" s="172"/>
      <c r="I5" s="487"/>
      <c r="J5" s="487"/>
      <c r="K5" s="172"/>
      <c r="L5" s="22"/>
    </row>
    <row r="6" spans="1:70" s="173" customFormat="1" ht="15" x14ac:dyDescent="0.3">
      <c r="B6" s="33"/>
      <c r="C6" s="168"/>
      <c r="D6" s="28" t="s">
        <v>18</v>
      </c>
      <c r="E6" s="168"/>
      <c r="F6" s="168"/>
      <c r="G6" s="168"/>
      <c r="H6" s="168"/>
      <c r="I6" s="185"/>
      <c r="J6" s="185"/>
      <c r="K6" s="168"/>
      <c r="L6" s="35"/>
    </row>
    <row r="7" spans="1:70" s="173" customFormat="1" ht="36.950000000000003" customHeight="1" x14ac:dyDescent="0.3">
      <c r="B7" s="33"/>
      <c r="C7" s="168"/>
      <c r="D7" s="168"/>
      <c r="E7" s="520" t="s">
        <v>1684</v>
      </c>
      <c r="F7" s="499"/>
      <c r="G7" s="499"/>
      <c r="H7" s="499"/>
      <c r="I7" s="185"/>
      <c r="J7" s="185"/>
      <c r="K7" s="168"/>
      <c r="L7" s="35"/>
    </row>
    <row r="8" spans="1:70" s="173" customFormat="1" x14ac:dyDescent="0.3">
      <c r="B8" s="33"/>
      <c r="C8" s="168"/>
      <c r="D8" s="168"/>
      <c r="E8" s="168"/>
      <c r="F8" s="168"/>
      <c r="G8" s="168"/>
      <c r="H8" s="168"/>
      <c r="I8" s="185"/>
      <c r="J8" s="185"/>
      <c r="K8" s="168"/>
      <c r="L8" s="35"/>
    </row>
    <row r="9" spans="1:70" s="173" customFormat="1" ht="14.45" customHeight="1" x14ac:dyDescent="0.3">
      <c r="B9" s="33"/>
      <c r="C9" s="168"/>
      <c r="D9" s="28" t="s">
        <v>893</v>
      </c>
      <c r="E9" s="168"/>
      <c r="F9" s="174" t="s">
        <v>3</v>
      </c>
      <c r="G9" s="168"/>
      <c r="H9" s="168"/>
      <c r="I9" s="473" t="s">
        <v>22</v>
      </c>
      <c r="J9" s="472" t="s">
        <v>3</v>
      </c>
      <c r="K9" s="168"/>
      <c r="L9" s="35"/>
    </row>
    <row r="10" spans="1:70" s="173" customFormat="1" ht="14.45" customHeight="1" x14ac:dyDescent="0.3">
      <c r="B10" s="33"/>
      <c r="C10" s="168"/>
      <c r="D10" s="28" t="s">
        <v>24</v>
      </c>
      <c r="E10" s="168"/>
      <c r="F10" s="174" t="s">
        <v>25</v>
      </c>
      <c r="G10" s="168"/>
      <c r="H10" s="168"/>
      <c r="I10" s="473" t="s">
        <v>26</v>
      </c>
      <c r="J10" s="474" t="s">
        <v>27</v>
      </c>
      <c r="K10" s="168"/>
      <c r="L10" s="35"/>
    </row>
    <row r="11" spans="1:70" s="173" customFormat="1" ht="10.9" customHeight="1" x14ac:dyDescent="0.3">
      <c r="B11" s="33"/>
      <c r="C11" s="168"/>
      <c r="D11" s="168"/>
      <c r="E11" s="168"/>
      <c r="F11" s="168"/>
      <c r="G11" s="168"/>
      <c r="H11" s="168"/>
      <c r="I11" s="185"/>
      <c r="J11" s="185"/>
      <c r="K11" s="168"/>
      <c r="L11" s="35"/>
    </row>
    <row r="12" spans="1:70" s="173" customFormat="1" ht="14.45" customHeight="1" x14ac:dyDescent="0.3">
      <c r="B12" s="33"/>
      <c r="C12" s="168"/>
      <c r="D12" s="28" t="s">
        <v>895</v>
      </c>
      <c r="E12" s="168"/>
      <c r="F12" s="168"/>
      <c r="G12" s="168"/>
      <c r="H12" s="168"/>
      <c r="I12" s="473" t="s">
        <v>31</v>
      </c>
      <c r="J12" s="472" t="s">
        <v>3</v>
      </c>
      <c r="K12" s="168"/>
      <c r="L12" s="35"/>
    </row>
    <row r="13" spans="1:70" s="173" customFormat="1" ht="18" customHeight="1" x14ac:dyDescent="0.3">
      <c r="B13" s="33"/>
      <c r="C13" s="168"/>
      <c r="D13" s="168"/>
      <c r="E13" s="174" t="s">
        <v>32</v>
      </c>
      <c r="F13" s="168"/>
      <c r="G13" s="168"/>
      <c r="H13" s="168"/>
      <c r="I13" s="473" t="s">
        <v>33</v>
      </c>
      <c r="J13" s="472" t="s">
        <v>3</v>
      </c>
      <c r="K13" s="168"/>
      <c r="L13" s="35"/>
    </row>
    <row r="14" spans="1:70" s="173" customFormat="1" ht="6.95" customHeight="1" x14ac:dyDescent="0.3">
      <c r="B14" s="33"/>
      <c r="C14" s="168"/>
      <c r="D14" s="168"/>
      <c r="E14" s="168"/>
      <c r="F14" s="168"/>
      <c r="G14" s="168"/>
      <c r="H14" s="168"/>
      <c r="I14" s="185"/>
      <c r="J14" s="185"/>
      <c r="K14" s="168"/>
      <c r="L14" s="35"/>
    </row>
    <row r="15" spans="1:70" s="173" customFormat="1" ht="14.45" customHeight="1" x14ac:dyDescent="0.3">
      <c r="B15" s="33"/>
      <c r="C15" s="168"/>
      <c r="D15" s="28" t="s">
        <v>897</v>
      </c>
      <c r="E15" s="168"/>
      <c r="F15" s="168"/>
      <c r="G15" s="168"/>
      <c r="H15" s="168"/>
      <c r="I15" s="473" t="s">
        <v>31</v>
      </c>
      <c r="J15" s="472" t="s">
        <v>3</v>
      </c>
      <c r="K15" s="168"/>
      <c r="L15" s="35"/>
    </row>
    <row r="16" spans="1:70" s="173" customFormat="1" ht="18" customHeight="1" x14ac:dyDescent="0.3">
      <c r="B16" s="33"/>
      <c r="C16" s="168"/>
      <c r="D16" s="168"/>
      <c r="E16" s="174" t="s">
        <v>3</v>
      </c>
      <c r="F16" s="168"/>
      <c r="G16" s="168"/>
      <c r="H16" s="168"/>
      <c r="I16" s="473" t="s">
        <v>33</v>
      </c>
      <c r="J16" s="472" t="s">
        <v>3</v>
      </c>
      <c r="K16" s="168"/>
      <c r="L16" s="35"/>
    </row>
    <row r="17" spans="2:12" s="173" customFormat="1" ht="6.95" customHeight="1" x14ac:dyDescent="0.3">
      <c r="B17" s="33"/>
      <c r="C17" s="168"/>
      <c r="D17" s="168"/>
      <c r="E17" s="168"/>
      <c r="F17" s="168"/>
      <c r="G17" s="168"/>
      <c r="H17" s="168"/>
      <c r="I17" s="185"/>
      <c r="J17" s="185"/>
      <c r="K17" s="168"/>
      <c r="L17" s="35"/>
    </row>
    <row r="18" spans="2:12" s="173" customFormat="1" ht="14.45" customHeight="1" x14ac:dyDescent="0.3">
      <c r="B18" s="33"/>
      <c r="C18" s="168"/>
      <c r="D18" s="28" t="s">
        <v>36</v>
      </c>
      <c r="E18" s="168"/>
      <c r="F18" s="168"/>
      <c r="G18" s="168"/>
      <c r="H18" s="168"/>
      <c r="I18" s="473" t="s">
        <v>31</v>
      </c>
      <c r="J18" s="472" t="s">
        <v>3</v>
      </c>
      <c r="K18" s="168"/>
      <c r="L18" s="35"/>
    </row>
    <row r="19" spans="2:12" s="173" customFormat="1" ht="18" customHeight="1" x14ac:dyDescent="0.3">
      <c r="B19" s="33"/>
      <c r="C19" s="168"/>
      <c r="D19" s="168"/>
      <c r="E19" s="174" t="s">
        <v>37</v>
      </c>
      <c r="F19" s="168"/>
      <c r="G19" s="168"/>
      <c r="H19" s="168"/>
      <c r="I19" s="473" t="s">
        <v>33</v>
      </c>
      <c r="J19" s="472" t="s">
        <v>3</v>
      </c>
      <c r="K19" s="168"/>
      <c r="L19" s="35"/>
    </row>
    <row r="20" spans="2:12" s="173" customFormat="1" ht="6.95" customHeight="1" x14ac:dyDescent="0.3">
      <c r="B20" s="33"/>
      <c r="C20" s="168"/>
      <c r="D20" s="168"/>
      <c r="E20" s="168"/>
      <c r="F20" s="168"/>
      <c r="G20" s="168"/>
      <c r="H20" s="168"/>
      <c r="I20" s="185"/>
      <c r="J20" s="185"/>
      <c r="K20" s="168"/>
      <c r="L20" s="35"/>
    </row>
    <row r="21" spans="2:12" s="173" customFormat="1" ht="14.45" customHeight="1" x14ac:dyDescent="0.3">
      <c r="B21" s="33"/>
      <c r="C21" s="168"/>
      <c r="D21" s="28" t="s">
        <v>39</v>
      </c>
      <c r="E21" s="168"/>
      <c r="F21" s="168"/>
      <c r="G21" s="168"/>
      <c r="H21" s="168"/>
      <c r="I21" s="185"/>
      <c r="J21" s="185"/>
      <c r="K21" s="168"/>
      <c r="L21" s="35"/>
    </row>
    <row r="22" spans="2:12" s="482" customFormat="1" ht="22.5" customHeight="1" x14ac:dyDescent="0.3">
      <c r="B22" s="486"/>
      <c r="C22" s="484"/>
      <c r="D22" s="484"/>
      <c r="E22" s="533" t="s">
        <v>3</v>
      </c>
      <c r="F22" s="533"/>
      <c r="G22" s="533"/>
      <c r="H22" s="533"/>
      <c r="I22" s="485"/>
      <c r="J22" s="485"/>
      <c r="K22" s="484"/>
      <c r="L22" s="483"/>
    </row>
    <row r="23" spans="2:12" s="173" customFormat="1" ht="6.95" customHeight="1" x14ac:dyDescent="0.3">
      <c r="B23" s="33"/>
      <c r="C23" s="168"/>
      <c r="D23" s="168"/>
      <c r="E23" s="168"/>
      <c r="F23" s="168"/>
      <c r="G23" s="168"/>
      <c r="H23" s="168"/>
      <c r="I23" s="185"/>
      <c r="J23" s="185"/>
      <c r="K23" s="168"/>
      <c r="L23" s="35"/>
    </row>
    <row r="24" spans="2:12" s="173" customFormat="1" ht="6.95" customHeight="1" x14ac:dyDescent="0.3">
      <c r="B24" s="33"/>
      <c r="C24" s="168"/>
      <c r="D24" s="170"/>
      <c r="E24" s="170"/>
      <c r="F24" s="170"/>
      <c r="G24" s="170"/>
      <c r="H24" s="170"/>
      <c r="I24" s="481"/>
      <c r="J24" s="481"/>
      <c r="K24" s="170"/>
      <c r="L24" s="480"/>
    </row>
    <row r="25" spans="2:12" s="173" customFormat="1" ht="15" x14ac:dyDescent="0.3">
      <c r="B25" s="33"/>
      <c r="C25" s="168"/>
      <c r="D25" s="168"/>
      <c r="E25" s="28" t="s">
        <v>41</v>
      </c>
      <c r="F25" s="168"/>
      <c r="G25" s="168"/>
      <c r="H25" s="168"/>
      <c r="I25" s="185"/>
      <c r="J25" s="185"/>
      <c r="K25" s="175">
        <f>I54</f>
        <v>0</v>
      </c>
      <c r="L25" s="35"/>
    </row>
    <row r="26" spans="2:12" s="173" customFormat="1" ht="15" x14ac:dyDescent="0.3">
      <c r="B26" s="33"/>
      <c r="C26" s="168"/>
      <c r="D26" s="168"/>
      <c r="E26" s="28" t="s">
        <v>42</v>
      </c>
      <c r="F26" s="168"/>
      <c r="G26" s="168"/>
      <c r="H26" s="168"/>
      <c r="I26" s="185"/>
      <c r="J26" s="185"/>
      <c r="K26" s="175">
        <f>J54</f>
        <v>0</v>
      </c>
      <c r="L26" s="35"/>
    </row>
    <row r="27" spans="2:12" s="173" customFormat="1" ht="25.35" customHeight="1" x14ac:dyDescent="0.3">
      <c r="B27" s="33"/>
      <c r="C27" s="168"/>
      <c r="D27" s="107" t="s">
        <v>44</v>
      </c>
      <c r="E27" s="168"/>
      <c r="F27" s="168"/>
      <c r="G27" s="168"/>
      <c r="H27" s="168"/>
      <c r="I27" s="185"/>
      <c r="J27" s="185"/>
      <c r="K27" s="169">
        <f>ROUND(K92,2)</f>
        <v>0</v>
      </c>
      <c r="L27" s="35"/>
    </row>
    <row r="28" spans="2:12" s="173" customFormat="1" ht="6.95" customHeight="1" x14ac:dyDescent="0.3">
      <c r="B28" s="33"/>
      <c r="C28" s="168"/>
      <c r="D28" s="170"/>
      <c r="E28" s="170"/>
      <c r="F28" s="170"/>
      <c r="G28" s="170"/>
      <c r="H28" s="170"/>
      <c r="I28" s="481"/>
      <c r="J28" s="481"/>
      <c r="K28" s="170"/>
      <c r="L28" s="480"/>
    </row>
    <row r="29" spans="2:12" s="173" customFormat="1" ht="14.45" customHeight="1" x14ac:dyDescent="0.3">
      <c r="B29" s="33"/>
      <c r="C29" s="168"/>
      <c r="D29" s="168"/>
      <c r="E29" s="168"/>
      <c r="F29" s="108" t="s">
        <v>899</v>
      </c>
      <c r="G29" s="168"/>
      <c r="H29" s="168"/>
      <c r="I29" s="479" t="s">
        <v>900</v>
      </c>
      <c r="J29" s="185"/>
      <c r="K29" s="108" t="s">
        <v>901</v>
      </c>
      <c r="L29" s="35"/>
    </row>
    <row r="30" spans="2:12" s="173" customFormat="1" ht="14.45" customHeight="1" x14ac:dyDescent="0.3">
      <c r="B30" s="33"/>
      <c r="C30" s="168"/>
      <c r="D30" s="40" t="s">
        <v>45</v>
      </c>
      <c r="E30" s="40" t="s">
        <v>46</v>
      </c>
      <c r="F30" s="191">
        <f>ROUND(SUM(BE92:BE782), 2)</f>
        <v>0</v>
      </c>
      <c r="G30" s="168"/>
      <c r="H30" s="168"/>
      <c r="I30" s="478">
        <v>0.21</v>
      </c>
      <c r="J30" s="185"/>
      <c r="K30" s="191">
        <f>ROUND(ROUND((SUM(BE92:BE782)), 2)*I30, 2)</f>
        <v>0</v>
      </c>
      <c r="L30" s="35"/>
    </row>
    <row r="31" spans="2:12" s="173" customFormat="1" ht="14.45" customHeight="1" x14ac:dyDescent="0.3">
      <c r="B31" s="33"/>
      <c r="C31" s="168"/>
      <c r="D31" s="168"/>
      <c r="E31" s="40" t="s">
        <v>48</v>
      </c>
      <c r="F31" s="191">
        <f>ROUND(SUM(BF92:BF782), 2)</f>
        <v>0</v>
      </c>
      <c r="G31" s="168"/>
      <c r="H31" s="168"/>
      <c r="I31" s="478">
        <v>0.15</v>
      </c>
      <c r="J31" s="185"/>
      <c r="K31" s="191">
        <f>ROUND(ROUND((SUM(BF92:BF782)), 2)*I31, 2)</f>
        <v>0</v>
      </c>
      <c r="L31" s="35"/>
    </row>
    <row r="32" spans="2:12" s="173" customFormat="1" ht="14.45" hidden="1" customHeight="1" x14ac:dyDescent="0.3">
      <c r="B32" s="33"/>
      <c r="C32" s="168"/>
      <c r="D32" s="168"/>
      <c r="E32" s="40" t="s">
        <v>49</v>
      </c>
      <c r="F32" s="191">
        <f>ROUND(SUM(BG92:BG782), 2)</f>
        <v>0</v>
      </c>
      <c r="G32" s="168"/>
      <c r="H32" s="168"/>
      <c r="I32" s="478">
        <v>0.21</v>
      </c>
      <c r="J32" s="185"/>
      <c r="K32" s="191">
        <v>0</v>
      </c>
      <c r="L32" s="35"/>
    </row>
    <row r="33" spans="2:12" s="173" customFormat="1" ht="14.45" hidden="1" customHeight="1" x14ac:dyDescent="0.3">
      <c r="B33" s="33"/>
      <c r="C33" s="168"/>
      <c r="D33" s="168"/>
      <c r="E33" s="40" t="s">
        <v>50</v>
      </c>
      <c r="F33" s="191">
        <f>ROUND(SUM(BH92:BH782), 2)</f>
        <v>0</v>
      </c>
      <c r="G33" s="168"/>
      <c r="H33" s="168"/>
      <c r="I33" s="478">
        <v>0.15</v>
      </c>
      <c r="J33" s="185"/>
      <c r="K33" s="191">
        <v>0</v>
      </c>
      <c r="L33" s="35"/>
    </row>
    <row r="34" spans="2:12" s="173" customFormat="1" ht="14.45" hidden="1" customHeight="1" x14ac:dyDescent="0.3">
      <c r="B34" s="33"/>
      <c r="C34" s="168"/>
      <c r="D34" s="168"/>
      <c r="E34" s="40" t="s">
        <v>51</v>
      </c>
      <c r="F34" s="191">
        <f>ROUND(SUM(BI92:BI782), 2)</f>
        <v>0</v>
      </c>
      <c r="G34" s="168"/>
      <c r="H34" s="168"/>
      <c r="I34" s="478">
        <v>0</v>
      </c>
      <c r="J34" s="185"/>
      <c r="K34" s="191">
        <v>0</v>
      </c>
      <c r="L34" s="35"/>
    </row>
    <row r="35" spans="2:12" s="173" customFormat="1" ht="6.95" customHeight="1" x14ac:dyDescent="0.3">
      <c r="B35" s="33"/>
      <c r="C35" s="168"/>
      <c r="D35" s="168"/>
      <c r="E35" s="168"/>
      <c r="F35" s="168"/>
      <c r="G35" s="168"/>
      <c r="H35" s="168"/>
      <c r="I35" s="185"/>
      <c r="J35" s="185"/>
      <c r="K35" s="168"/>
      <c r="L35" s="35"/>
    </row>
    <row r="36" spans="2:12" s="173" customFormat="1" ht="25.35" customHeight="1" x14ac:dyDescent="0.3">
      <c r="B36" s="33"/>
      <c r="C36" s="186"/>
      <c r="D36" s="109" t="s">
        <v>52</v>
      </c>
      <c r="E36" s="171"/>
      <c r="F36" s="171"/>
      <c r="G36" s="110" t="s">
        <v>53</v>
      </c>
      <c r="H36" s="111" t="s">
        <v>54</v>
      </c>
      <c r="I36" s="477"/>
      <c r="J36" s="477"/>
      <c r="K36" s="192">
        <f>SUM(K27:K34)</f>
        <v>0</v>
      </c>
      <c r="L36" s="476"/>
    </row>
    <row r="37" spans="2:12" s="173" customFormat="1" ht="14.45" customHeight="1" x14ac:dyDescent="0.3">
      <c r="B37" s="56"/>
      <c r="C37" s="57"/>
      <c r="D37" s="57"/>
      <c r="E37" s="57"/>
      <c r="F37" s="57"/>
      <c r="G37" s="57"/>
      <c r="H37" s="57"/>
      <c r="I37" s="425"/>
      <c r="J37" s="425"/>
      <c r="K37" s="57"/>
      <c r="L37" s="58"/>
    </row>
    <row r="41" spans="2:12" s="173" customFormat="1" ht="6.95" customHeight="1" x14ac:dyDescent="0.3">
      <c r="B41" s="59"/>
      <c r="C41" s="60"/>
      <c r="D41" s="60"/>
      <c r="E41" s="60"/>
      <c r="F41" s="60"/>
      <c r="G41" s="60"/>
      <c r="H41" s="60"/>
      <c r="I41" s="459"/>
      <c r="J41" s="459"/>
      <c r="K41" s="60"/>
      <c r="L41" s="61"/>
    </row>
    <row r="42" spans="2:12" s="173" customFormat="1" ht="36.950000000000003" customHeight="1" x14ac:dyDescent="0.3">
      <c r="B42" s="33"/>
      <c r="C42" s="475" t="s">
        <v>902</v>
      </c>
      <c r="D42" s="168"/>
      <c r="E42" s="168"/>
      <c r="F42" s="168"/>
      <c r="G42" s="168"/>
      <c r="H42" s="168"/>
      <c r="I42" s="185"/>
      <c r="J42" s="185"/>
      <c r="K42" s="168"/>
      <c r="L42" s="35"/>
    </row>
    <row r="43" spans="2:12" s="173" customFormat="1" ht="6.95" customHeight="1" x14ac:dyDescent="0.3">
      <c r="B43" s="33"/>
      <c r="C43" s="168"/>
      <c r="D43" s="168"/>
      <c r="E43" s="168"/>
      <c r="F43" s="168"/>
      <c r="G43" s="168"/>
      <c r="H43" s="168"/>
      <c r="I43" s="185"/>
      <c r="J43" s="185"/>
      <c r="K43" s="168"/>
      <c r="L43" s="35"/>
    </row>
    <row r="44" spans="2:12" s="173" customFormat="1" ht="14.45" customHeight="1" x14ac:dyDescent="0.3">
      <c r="B44" s="33"/>
      <c r="C44" s="28" t="s">
        <v>18</v>
      </c>
      <c r="D44" s="168"/>
      <c r="E44" s="168"/>
      <c r="F44" s="168"/>
      <c r="G44" s="168"/>
      <c r="H44" s="168"/>
      <c r="I44" s="185"/>
      <c r="J44" s="185"/>
      <c r="K44" s="168"/>
      <c r="L44" s="35"/>
    </row>
    <row r="45" spans="2:12" s="173" customFormat="1" ht="23.25" customHeight="1" x14ac:dyDescent="0.3">
      <c r="B45" s="33"/>
      <c r="C45" s="168"/>
      <c r="D45" s="168"/>
      <c r="E45" s="520" t="str">
        <f>E7</f>
        <v>ZMĚNA UŽÍVÁNÍ A STAVEBNÍ ÚPRAVY OBJEKTU RIMAVSKÉ SOBOTY, KOLÍN - vnitřní úpravy</v>
      </c>
      <c r="F45" s="499"/>
      <c r="G45" s="499"/>
      <c r="H45" s="499"/>
      <c r="I45" s="185"/>
      <c r="J45" s="185"/>
      <c r="K45" s="168"/>
      <c r="L45" s="35"/>
    </row>
    <row r="46" spans="2:12" s="173" customFormat="1" ht="6.95" customHeight="1" x14ac:dyDescent="0.3">
      <c r="B46" s="33"/>
      <c r="C46" s="168"/>
      <c r="D46" s="168"/>
      <c r="E46" s="168"/>
      <c r="F46" s="168"/>
      <c r="G46" s="168"/>
      <c r="H46" s="168"/>
      <c r="I46" s="185"/>
      <c r="J46" s="185"/>
      <c r="K46" s="168"/>
      <c r="L46" s="35"/>
    </row>
    <row r="47" spans="2:12" s="173" customFormat="1" ht="18" customHeight="1" x14ac:dyDescent="0.3">
      <c r="B47" s="33"/>
      <c r="C47" s="28" t="s">
        <v>24</v>
      </c>
      <c r="D47" s="168"/>
      <c r="E47" s="168"/>
      <c r="F47" s="174" t="str">
        <f>F10</f>
        <v>Kolín</v>
      </c>
      <c r="G47" s="168"/>
      <c r="H47" s="168"/>
      <c r="I47" s="473" t="s">
        <v>26</v>
      </c>
      <c r="J47" s="474" t="str">
        <f>IF(J10="","",J10)</f>
        <v>6.12.2016</v>
      </c>
      <c r="K47" s="168"/>
      <c r="L47" s="35"/>
    </row>
    <row r="48" spans="2:12" s="173" customFormat="1" ht="6.95" customHeight="1" x14ac:dyDescent="0.3">
      <c r="B48" s="33"/>
      <c r="C48" s="168"/>
      <c r="D48" s="168"/>
      <c r="E48" s="168"/>
      <c r="F48" s="168"/>
      <c r="G48" s="168"/>
      <c r="H48" s="168"/>
      <c r="I48" s="185"/>
      <c r="J48" s="185"/>
      <c r="K48" s="168"/>
      <c r="L48" s="35"/>
    </row>
    <row r="49" spans="2:47" s="173" customFormat="1" ht="15" x14ac:dyDescent="0.3">
      <c r="B49" s="33"/>
      <c r="C49" s="28" t="s">
        <v>895</v>
      </c>
      <c r="D49" s="168"/>
      <c r="E49" s="168"/>
      <c r="F49" s="174" t="str">
        <f>E13</f>
        <v xml:space="preserve"> </v>
      </c>
      <c r="G49" s="168"/>
      <c r="H49" s="168"/>
      <c r="I49" s="473" t="s">
        <v>36</v>
      </c>
      <c r="J49" s="472" t="str">
        <f>E19</f>
        <v>CHMELS – projekty a systémy s.r.o.</v>
      </c>
      <c r="K49" s="168"/>
      <c r="L49" s="35"/>
    </row>
    <row r="50" spans="2:47" s="173" customFormat="1" ht="14.45" customHeight="1" x14ac:dyDescent="0.3">
      <c r="B50" s="33"/>
      <c r="C50" s="28" t="s">
        <v>897</v>
      </c>
      <c r="D50" s="168"/>
      <c r="E50" s="168"/>
      <c r="F50" s="174" t="str">
        <f>IF(E16="","",E16)</f>
        <v/>
      </c>
      <c r="G50" s="168"/>
      <c r="H50" s="168"/>
      <c r="I50" s="185"/>
      <c r="J50" s="185"/>
      <c r="K50" s="168"/>
      <c r="L50" s="35"/>
    </row>
    <row r="51" spans="2:47" s="173" customFormat="1" ht="10.35" customHeight="1" x14ac:dyDescent="0.3">
      <c r="B51" s="33"/>
      <c r="C51" s="168"/>
      <c r="D51" s="168"/>
      <c r="E51" s="168"/>
      <c r="F51" s="168"/>
      <c r="G51" s="168"/>
      <c r="H51" s="168"/>
      <c r="I51" s="185"/>
      <c r="J51" s="185"/>
      <c r="K51" s="168"/>
      <c r="L51" s="35"/>
    </row>
    <row r="52" spans="2:47" s="173" customFormat="1" ht="29.25" customHeight="1" x14ac:dyDescent="0.3">
      <c r="B52" s="33"/>
      <c r="C52" s="190" t="s">
        <v>903</v>
      </c>
      <c r="D52" s="186"/>
      <c r="E52" s="186"/>
      <c r="F52" s="186"/>
      <c r="G52" s="186"/>
      <c r="H52" s="186"/>
      <c r="I52" s="471" t="s">
        <v>99</v>
      </c>
      <c r="J52" s="471" t="s">
        <v>100</v>
      </c>
      <c r="K52" s="470" t="s">
        <v>101</v>
      </c>
      <c r="L52" s="469"/>
    </row>
    <row r="53" spans="2:47" s="173" customFormat="1" ht="10.35" customHeight="1" x14ac:dyDescent="0.3">
      <c r="B53" s="33"/>
      <c r="C53" s="168"/>
      <c r="D53" s="168"/>
      <c r="E53" s="168"/>
      <c r="F53" s="168"/>
      <c r="G53" s="168"/>
      <c r="H53" s="168"/>
      <c r="I53" s="185"/>
      <c r="J53" s="185"/>
      <c r="K53" s="168"/>
      <c r="L53" s="35"/>
    </row>
    <row r="54" spans="2:47" s="173" customFormat="1" ht="29.25" customHeight="1" x14ac:dyDescent="0.3">
      <c r="B54" s="33"/>
      <c r="C54" s="112" t="s">
        <v>904</v>
      </c>
      <c r="D54" s="168"/>
      <c r="E54" s="168"/>
      <c r="F54" s="168"/>
      <c r="G54" s="168"/>
      <c r="H54" s="168"/>
      <c r="I54" s="468">
        <f t="shared" ref="I54:J56" si="0">Q92</f>
        <v>0</v>
      </c>
      <c r="J54" s="468">
        <f t="shared" si="0"/>
        <v>0</v>
      </c>
      <c r="K54" s="169">
        <f>K92</f>
        <v>0</v>
      </c>
      <c r="L54" s="35"/>
      <c r="AU54" s="16" t="s">
        <v>102</v>
      </c>
    </row>
    <row r="55" spans="2:47" s="6" customFormat="1" ht="24.95" customHeight="1" x14ac:dyDescent="0.3">
      <c r="B55" s="113"/>
      <c r="C55" s="189"/>
      <c r="D55" s="467" t="s">
        <v>103</v>
      </c>
      <c r="E55" s="466"/>
      <c r="F55" s="466"/>
      <c r="G55" s="466"/>
      <c r="H55" s="466"/>
      <c r="I55" s="465">
        <f t="shared" si="0"/>
        <v>0</v>
      </c>
      <c r="J55" s="465">
        <f t="shared" si="0"/>
        <v>0</v>
      </c>
      <c r="K55" s="464">
        <f>K93</f>
        <v>0</v>
      </c>
      <c r="L55" s="114"/>
    </row>
    <row r="56" spans="2:47" s="7" customFormat="1" ht="19.899999999999999" customHeight="1" x14ac:dyDescent="0.3">
      <c r="B56" s="115"/>
      <c r="C56" s="188"/>
      <c r="D56" s="463" t="s">
        <v>104</v>
      </c>
      <c r="E56" s="462"/>
      <c r="F56" s="462"/>
      <c r="G56" s="462"/>
      <c r="H56" s="462"/>
      <c r="I56" s="461">
        <f t="shared" si="0"/>
        <v>0</v>
      </c>
      <c r="J56" s="461">
        <f t="shared" si="0"/>
        <v>0</v>
      </c>
      <c r="K56" s="460">
        <f>K94</f>
        <v>0</v>
      </c>
      <c r="L56" s="116"/>
    </row>
    <row r="57" spans="2:47" s="7" customFormat="1" ht="19.899999999999999" customHeight="1" x14ac:dyDescent="0.3">
      <c r="B57" s="115"/>
      <c r="C57" s="188"/>
      <c r="D57" s="463" t="s">
        <v>105</v>
      </c>
      <c r="E57" s="462"/>
      <c r="F57" s="462"/>
      <c r="G57" s="462"/>
      <c r="H57" s="462"/>
      <c r="I57" s="461">
        <f>Q127</f>
        <v>0</v>
      </c>
      <c r="J57" s="461">
        <f>R127</f>
        <v>0</v>
      </c>
      <c r="K57" s="460">
        <f>K127</f>
        <v>0</v>
      </c>
      <c r="L57" s="116"/>
    </row>
    <row r="58" spans="2:47" s="7" customFormat="1" ht="19.899999999999999" customHeight="1" x14ac:dyDescent="0.3">
      <c r="B58" s="115"/>
      <c r="C58" s="188"/>
      <c r="D58" s="463" t="s">
        <v>106</v>
      </c>
      <c r="E58" s="462"/>
      <c r="F58" s="462"/>
      <c r="G58" s="462"/>
      <c r="H58" s="462"/>
      <c r="I58" s="461">
        <f>Q347</f>
        <v>0</v>
      </c>
      <c r="J58" s="461">
        <f>R347</f>
        <v>0</v>
      </c>
      <c r="K58" s="460">
        <f>K347</f>
        <v>0</v>
      </c>
      <c r="L58" s="116"/>
    </row>
    <row r="59" spans="2:47" s="7" customFormat="1" ht="19.899999999999999" customHeight="1" x14ac:dyDescent="0.3">
      <c r="B59" s="115"/>
      <c r="C59" s="188"/>
      <c r="D59" s="463" t="s">
        <v>107</v>
      </c>
      <c r="E59" s="462"/>
      <c r="F59" s="462"/>
      <c r="G59" s="462"/>
      <c r="H59" s="462"/>
      <c r="I59" s="461">
        <f>Q419</f>
        <v>0</v>
      </c>
      <c r="J59" s="461">
        <f>R419</f>
        <v>0</v>
      </c>
      <c r="K59" s="460">
        <f>K419</f>
        <v>0</v>
      </c>
      <c r="L59" s="116"/>
    </row>
    <row r="60" spans="2:47" s="7" customFormat="1" ht="19.899999999999999" customHeight="1" x14ac:dyDescent="0.3">
      <c r="B60" s="115"/>
      <c r="C60" s="188"/>
      <c r="D60" s="463" t="s">
        <v>108</v>
      </c>
      <c r="E60" s="462"/>
      <c r="F60" s="462"/>
      <c r="G60" s="462"/>
      <c r="H60" s="462"/>
      <c r="I60" s="461">
        <f>Q423</f>
        <v>0</v>
      </c>
      <c r="J60" s="461">
        <f>R423</f>
        <v>0</v>
      </c>
      <c r="K60" s="460">
        <f>K423</f>
        <v>0</v>
      </c>
      <c r="L60" s="116"/>
    </row>
    <row r="61" spans="2:47" s="6" customFormat="1" ht="24.95" customHeight="1" x14ac:dyDescent="0.3">
      <c r="B61" s="113"/>
      <c r="C61" s="189"/>
      <c r="D61" s="467" t="s">
        <v>109</v>
      </c>
      <c r="E61" s="466"/>
      <c r="F61" s="466"/>
      <c r="G61" s="466"/>
      <c r="H61" s="466"/>
      <c r="I61" s="465">
        <f>Q425</f>
        <v>0</v>
      </c>
      <c r="J61" s="465">
        <f>R425</f>
        <v>0</v>
      </c>
      <c r="K61" s="464">
        <f>K425</f>
        <v>0</v>
      </c>
      <c r="L61" s="114"/>
    </row>
    <row r="62" spans="2:47" s="7" customFormat="1" ht="19.899999999999999" customHeight="1" x14ac:dyDescent="0.3">
      <c r="B62" s="115"/>
      <c r="C62" s="188"/>
      <c r="D62" s="463" t="s">
        <v>110</v>
      </c>
      <c r="E62" s="462"/>
      <c r="F62" s="462"/>
      <c r="G62" s="462"/>
      <c r="H62" s="462"/>
      <c r="I62" s="461">
        <f>Q426</f>
        <v>0</v>
      </c>
      <c r="J62" s="461">
        <f>R426</f>
        <v>0</v>
      </c>
      <c r="K62" s="460">
        <f>K426</f>
        <v>0</v>
      </c>
      <c r="L62" s="116"/>
    </row>
    <row r="63" spans="2:47" s="7" customFormat="1" ht="19.899999999999999" customHeight="1" x14ac:dyDescent="0.3">
      <c r="B63" s="115"/>
      <c r="C63" s="188"/>
      <c r="D63" s="463" t="s">
        <v>111</v>
      </c>
      <c r="E63" s="462"/>
      <c r="F63" s="462"/>
      <c r="G63" s="462"/>
      <c r="H63" s="462"/>
      <c r="I63" s="461">
        <f>Q453</f>
        <v>0</v>
      </c>
      <c r="J63" s="461">
        <f>R453</f>
        <v>0</v>
      </c>
      <c r="K63" s="460">
        <f>K453</f>
        <v>0</v>
      </c>
      <c r="L63" s="116"/>
    </row>
    <row r="64" spans="2:47" s="7" customFormat="1" ht="19.899999999999999" customHeight="1" x14ac:dyDescent="0.3">
      <c r="B64" s="115"/>
      <c r="C64" s="188"/>
      <c r="D64" s="463" t="s">
        <v>112</v>
      </c>
      <c r="E64" s="462"/>
      <c r="F64" s="462"/>
      <c r="G64" s="462"/>
      <c r="H64" s="462"/>
      <c r="I64" s="461">
        <f>Q464</f>
        <v>0</v>
      </c>
      <c r="J64" s="461">
        <f>R464</f>
        <v>0</v>
      </c>
      <c r="K64" s="460">
        <f>K464</f>
        <v>0</v>
      </c>
      <c r="L64" s="116"/>
    </row>
    <row r="65" spans="2:13" s="7" customFormat="1" ht="19.899999999999999" customHeight="1" x14ac:dyDescent="0.3">
      <c r="B65" s="115"/>
      <c r="C65" s="188"/>
      <c r="D65" s="463" t="s">
        <v>113</v>
      </c>
      <c r="E65" s="462"/>
      <c r="F65" s="462"/>
      <c r="G65" s="462"/>
      <c r="H65" s="462"/>
      <c r="I65" s="461">
        <f>Q472</f>
        <v>0</v>
      </c>
      <c r="J65" s="461">
        <f>R472</f>
        <v>0</v>
      </c>
      <c r="K65" s="460">
        <f>K472</f>
        <v>0</v>
      </c>
      <c r="L65" s="116"/>
    </row>
    <row r="66" spans="2:13" s="7" customFormat="1" ht="19.899999999999999" customHeight="1" x14ac:dyDescent="0.3">
      <c r="B66" s="115"/>
      <c r="C66" s="188"/>
      <c r="D66" s="463" t="s">
        <v>114</v>
      </c>
      <c r="E66" s="462"/>
      <c r="F66" s="462"/>
      <c r="G66" s="462"/>
      <c r="H66" s="462"/>
      <c r="I66" s="461">
        <f>Q477</f>
        <v>0</v>
      </c>
      <c r="J66" s="461">
        <f>R477</f>
        <v>0</v>
      </c>
      <c r="K66" s="460">
        <f>K477</f>
        <v>0</v>
      </c>
      <c r="L66" s="116"/>
    </row>
    <row r="67" spans="2:13" s="7" customFormat="1" ht="19.899999999999999" customHeight="1" x14ac:dyDescent="0.3">
      <c r="B67" s="115"/>
      <c r="C67" s="188"/>
      <c r="D67" s="463" t="s">
        <v>115</v>
      </c>
      <c r="E67" s="462"/>
      <c r="F67" s="462"/>
      <c r="G67" s="462"/>
      <c r="H67" s="462"/>
      <c r="I67" s="461">
        <f>Q551</f>
        <v>0</v>
      </c>
      <c r="J67" s="461">
        <f>R551</f>
        <v>0</v>
      </c>
      <c r="K67" s="460">
        <f>K551</f>
        <v>0</v>
      </c>
      <c r="L67" s="116"/>
    </row>
    <row r="68" spans="2:13" s="7" customFormat="1" ht="19.899999999999999" customHeight="1" x14ac:dyDescent="0.3">
      <c r="B68" s="115"/>
      <c r="C68" s="188"/>
      <c r="D68" s="463" t="s">
        <v>116</v>
      </c>
      <c r="E68" s="462"/>
      <c r="F68" s="462"/>
      <c r="G68" s="462"/>
      <c r="H68" s="462"/>
      <c r="I68" s="461">
        <f>Q556</f>
        <v>0</v>
      </c>
      <c r="J68" s="461">
        <f>R556</f>
        <v>0</v>
      </c>
      <c r="K68" s="460">
        <f>K556</f>
        <v>0</v>
      </c>
      <c r="L68" s="116"/>
    </row>
    <row r="69" spans="2:13" s="7" customFormat="1" ht="19.899999999999999" customHeight="1" x14ac:dyDescent="0.3">
      <c r="B69" s="115"/>
      <c r="C69" s="188"/>
      <c r="D69" s="463" t="s">
        <v>117</v>
      </c>
      <c r="E69" s="462"/>
      <c r="F69" s="462"/>
      <c r="G69" s="462"/>
      <c r="H69" s="462"/>
      <c r="I69" s="461">
        <f>Q610</f>
        <v>0</v>
      </c>
      <c r="J69" s="461">
        <f>R610</f>
        <v>0</v>
      </c>
      <c r="K69" s="460">
        <f>K610</f>
        <v>0</v>
      </c>
      <c r="L69" s="116"/>
    </row>
    <row r="70" spans="2:13" s="7" customFormat="1" ht="19.899999999999999" customHeight="1" x14ac:dyDescent="0.3">
      <c r="B70" s="115"/>
      <c r="C70" s="188"/>
      <c r="D70" s="463" t="s">
        <v>118</v>
      </c>
      <c r="E70" s="462"/>
      <c r="F70" s="462"/>
      <c r="G70" s="462"/>
      <c r="H70" s="462"/>
      <c r="I70" s="461">
        <f>Q626</f>
        <v>0</v>
      </c>
      <c r="J70" s="461">
        <f>R626</f>
        <v>0</v>
      </c>
      <c r="K70" s="460">
        <f>K626</f>
        <v>0</v>
      </c>
      <c r="L70" s="116"/>
    </row>
    <row r="71" spans="2:13" s="7" customFormat="1" ht="19.899999999999999" customHeight="1" x14ac:dyDescent="0.3">
      <c r="B71" s="115"/>
      <c r="C71" s="188"/>
      <c r="D71" s="463" t="s">
        <v>120</v>
      </c>
      <c r="E71" s="462"/>
      <c r="F71" s="462"/>
      <c r="G71" s="462"/>
      <c r="H71" s="462"/>
      <c r="I71" s="461">
        <f>Q666</f>
        <v>0</v>
      </c>
      <c r="J71" s="461">
        <f>R666</f>
        <v>0</v>
      </c>
      <c r="K71" s="460">
        <f>K666</f>
        <v>0</v>
      </c>
      <c r="L71" s="116"/>
    </row>
    <row r="72" spans="2:13" s="6" customFormat="1" ht="24.95" customHeight="1" x14ac:dyDescent="0.3">
      <c r="B72" s="113"/>
      <c r="C72" s="189"/>
      <c r="D72" s="467" t="s">
        <v>121</v>
      </c>
      <c r="E72" s="466"/>
      <c r="F72" s="466"/>
      <c r="G72" s="466"/>
      <c r="H72" s="466"/>
      <c r="I72" s="465">
        <f>Q778</f>
        <v>0</v>
      </c>
      <c r="J72" s="465">
        <f>R778</f>
        <v>0</v>
      </c>
      <c r="K72" s="464">
        <f>K778</f>
        <v>0</v>
      </c>
      <c r="L72" s="114"/>
    </row>
    <row r="73" spans="2:13" s="7" customFormat="1" ht="19.899999999999999" customHeight="1" x14ac:dyDescent="0.3">
      <c r="B73" s="115"/>
      <c r="C73" s="188"/>
      <c r="D73" s="463" t="s">
        <v>122</v>
      </c>
      <c r="E73" s="462"/>
      <c r="F73" s="462"/>
      <c r="G73" s="462"/>
      <c r="H73" s="462"/>
      <c r="I73" s="461">
        <f>Q779</f>
        <v>0</v>
      </c>
      <c r="J73" s="461">
        <f>R779</f>
        <v>0</v>
      </c>
      <c r="K73" s="460">
        <f>K779</f>
        <v>0</v>
      </c>
      <c r="L73" s="116"/>
    </row>
    <row r="74" spans="2:13" s="7" customFormat="1" ht="19.899999999999999" customHeight="1" x14ac:dyDescent="0.3">
      <c r="B74" s="115"/>
      <c r="C74" s="188"/>
      <c r="D74" s="463" t="s">
        <v>123</v>
      </c>
      <c r="E74" s="462"/>
      <c r="F74" s="462"/>
      <c r="G74" s="462"/>
      <c r="H74" s="462"/>
      <c r="I74" s="461">
        <f>Q781</f>
        <v>0</v>
      </c>
      <c r="J74" s="461">
        <f>R781</f>
        <v>0</v>
      </c>
      <c r="K74" s="460">
        <f>K781</f>
        <v>0</v>
      </c>
      <c r="L74" s="116"/>
    </row>
    <row r="75" spans="2:13" s="173" customFormat="1" ht="21.75" customHeight="1" x14ac:dyDescent="0.3">
      <c r="B75" s="33"/>
      <c r="C75" s="168"/>
      <c r="D75" s="168"/>
      <c r="E75" s="168"/>
      <c r="F75" s="168"/>
      <c r="G75" s="168"/>
      <c r="H75" s="168"/>
      <c r="I75" s="185"/>
      <c r="J75" s="185"/>
      <c r="K75" s="168"/>
      <c r="L75" s="35"/>
    </row>
    <row r="76" spans="2:13" s="173" customFormat="1" ht="6.95" customHeight="1" x14ac:dyDescent="0.3">
      <c r="B76" s="56"/>
      <c r="C76" s="57"/>
      <c r="D76" s="57"/>
      <c r="E76" s="57"/>
      <c r="F76" s="57"/>
      <c r="G76" s="57"/>
      <c r="H76" s="57"/>
      <c r="I76" s="425"/>
      <c r="J76" s="425"/>
      <c r="K76" s="57"/>
      <c r="L76" s="58"/>
    </row>
    <row r="80" spans="2:13" s="173" customFormat="1" ht="6.95" customHeight="1" x14ac:dyDescent="0.3">
      <c r="B80" s="59"/>
      <c r="C80" s="60"/>
      <c r="D80" s="60"/>
      <c r="E80" s="60"/>
      <c r="F80" s="60"/>
      <c r="G80" s="60"/>
      <c r="H80" s="60"/>
      <c r="I80" s="459"/>
      <c r="J80" s="459"/>
      <c r="K80" s="60"/>
      <c r="L80" s="60"/>
      <c r="M80" s="33"/>
    </row>
    <row r="81" spans="2:65" s="173" customFormat="1" ht="36.950000000000003" customHeight="1" x14ac:dyDescent="0.3">
      <c r="B81" s="33"/>
      <c r="C81" s="458" t="s">
        <v>911</v>
      </c>
      <c r="M81" s="33"/>
    </row>
    <row r="82" spans="2:65" s="173" customFormat="1" ht="6.95" customHeight="1" x14ac:dyDescent="0.3">
      <c r="B82" s="33"/>
      <c r="M82" s="33"/>
    </row>
    <row r="83" spans="2:65" s="173" customFormat="1" ht="14.45" customHeight="1" x14ac:dyDescent="0.3">
      <c r="B83" s="33"/>
      <c r="C83" s="454" t="s">
        <v>18</v>
      </c>
      <c r="M83" s="33"/>
    </row>
    <row r="84" spans="2:65" s="173" customFormat="1" ht="23.25" customHeight="1" x14ac:dyDescent="0.3">
      <c r="B84" s="33"/>
      <c r="E84" s="538" t="str">
        <f>E7</f>
        <v>ZMĚNA UŽÍVÁNÍ A STAVEBNÍ ÚPRAVY OBJEKTU RIMAVSKÉ SOBOTY, KOLÍN - vnitřní úpravy</v>
      </c>
      <c r="F84" s="528"/>
      <c r="G84" s="528"/>
      <c r="H84" s="528"/>
      <c r="M84" s="33"/>
    </row>
    <row r="85" spans="2:65" s="173" customFormat="1" ht="6.95" customHeight="1" x14ac:dyDescent="0.3">
      <c r="B85" s="33"/>
      <c r="M85" s="33"/>
    </row>
    <row r="86" spans="2:65" s="173" customFormat="1" ht="18" customHeight="1" x14ac:dyDescent="0.3">
      <c r="B86" s="33"/>
      <c r="C86" s="454" t="s">
        <v>24</v>
      </c>
      <c r="F86" s="453" t="str">
        <f>F10</f>
        <v>Kolín</v>
      </c>
      <c r="I86" s="456" t="s">
        <v>26</v>
      </c>
      <c r="J86" s="457" t="str">
        <f>IF(J10="","",J10)</f>
        <v>6.12.2016</v>
      </c>
      <c r="M86" s="33"/>
    </row>
    <row r="87" spans="2:65" s="173" customFormat="1" ht="6.95" customHeight="1" x14ac:dyDescent="0.3">
      <c r="B87" s="33"/>
      <c r="M87" s="33"/>
    </row>
    <row r="88" spans="2:65" s="173" customFormat="1" ht="15" x14ac:dyDescent="0.3">
      <c r="B88" s="33"/>
      <c r="C88" s="454" t="s">
        <v>895</v>
      </c>
      <c r="F88" s="453" t="str">
        <f>E13</f>
        <v xml:space="preserve"> </v>
      </c>
      <c r="I88" s="456" t="s">
        <v>36</v>
      </c>
      <c r="J88" s="455" t="str">
        <f>E19</f>
        <v>CHMELS – projekty a systémy s.r.o.</v>
      </c>
      <c r="M88" s="33"/>
    </row>
    <row r="89" spans="2:65" s="173" customFormat="1" ht="14.45" customHeight="1" x14ac:dyDescent="0.3">
      <c r="B89" s="33"/>
      <c r="C89" s="454" t="s">
        <v>897</v>
      </c>
      <c r="F89" s="453" t="str">
        <f>IF(E16="","",E16)</f>
        <v/>
      </c>
      <c r="M89" s="33"/>
    </row>
    <row r="90" spans="2:65" s="173" customFormat="1" ht="10.35" customHeight="1" x14ac:dyDescent="0.3">
      <c r="B90" s="33"/>
      <c r="M90" s="33"/>
    </row>
    <row r="91" spans="2:65" s="8" customFormat="1" ht="29.25" customHeight="1" x14ac:dyDescent="0.3">
      <c r="B91" s="118"/>
      <c r="C91" s="119" t="s">
        <v>128</v>
      </c>
      <c r="D91" s="187" t="s">
        <v>129</v>
      </c>
      <c r="E91" s="187" t="s">
        <v>63</v>
      </c>
      <c r="F91" s="187" t="s">
        <v>130</v>
      </c>
      <c r="G91" s="187" t="s">
        <v>131</v>
      </c>
      <c r="H91" s="187" t="s">
        <v>132</v>
      </c>
      <c r="I91" s="452" t="s">
        <v>133</v>
      </c>
      <c r="J91" s="452" t="s">
        <v>134</v>
      </c>
      <c r="K91" s="187" t="s">
        <v>101</v>
      </c>
      <c r="L91" s="451" t="s">
        <v>912</v>
      </c>
      <c r="M91" s="118"/>
      <c r="N91" s="73" t="s">
        <v>135</v>
      </c>
      <c r="O91" s="74" t="s">
        <v>45</v>
      </c>
      <c r="P91" s="74" t="s">
        <v>136</v>
      </c>
      <c r="Q91" s="74" t="s">
        <v>137</v>
      </c>
      <c r="R91" s="74" t="s">
        <v>138</v>
      </c>
      <c r="S91" s="74" t="s">
        <v>139</v>
      </c>
      <c r="T91" s="74" t="s">
        <v>140</v>
      </c>
      <c r="U91" s="74" t="s">
        <v>141</v>
      </c>
      <c r="V91" s="74" t="s">
        <v>142</v>
      </c>
      <c r="W91" s="74" t="s">
        <v>143</v>
      </c>
      <c r="X91" s="75" t="s">
        <v>144</v>
      </c>
    </row>
    <row r="92" spans="2:65" s="173" customFormat="1" ht="29.25" customHeight="1" x14ac:dyDescent="0.35">
      <c r="B92" s="33"/>
      <c r="C92" s="450" t="s">
        <v>904</v>
      </c>
      <c r="K92" s="449">
        <f>BK92</f>
        <v>0</v>
      </c>
      <c r="M92" s="33"/>
      <c r="N92" s="76"/>
      <c r="O92" s="170"/>
      <c r="P92" s="170"/>
      <c r="Q92" s="120">
        <f>Q93+Q425+Q778</f>
        <v>0</v>
      </c>
      <c r="R92" s="120">
        <f>R93+R425+R778</f>
        <v>0</v>
      </c>
      <c r="S92" s="170"/>
      <c r="T92" s="121">
        <f>T93+T425+T778</f>
        <v>0</v>
      </c>
      <c r="U92" s="170"/>
      <c r="V92" s="121">
        <f>V93+V425+V778</f>
        <v>67.951516659999996</v>
      </c>
      <c r="W92" s="170"/>
      <c r="X92" s="122">
        <f>X93+X425+X778</f>
        <v>95.392409739999991</v>
      </c>
      <c r="AT92" s="16" t="s">
        <v>82</v>
      </c>
      <c r="AU92" s="16" t="s">
        <v>102</v>
      </c>
      <c r="BK92" s="123">
        <f>BK93+BK425+BK778</f>
        <v>0</v>
      </c>
    </row>
    <row r="93" spans="2:65" s="9" customFormat="1" ht="37.35" customHeight="1" x14ac:dyDescent="0.35">
      <c r="B93" s="124"/>
      <c r="D93" s="130" t="s">
        <v>82</v>
      </c>
      <c r="E93" s="433" t="s">
        <v>1683</v>
      </c>
      <c r="F93" s="433" t="s">
        <v>1682</v>
      </c>
      <c r="I93" s="430"/>
      <c r="J93" s="430"/>
      <c r="K93" s="432">
        <f>BK93</f>
        <v>0</v>
      </c>
      <c r="M93" s="124"/>
      <c r="N93" s="126"/>
      <c r="O93" s="125"/>
      <c r="P93" s="125"/>
      <c r="Q93" s="127">
        <f>Q94+Q127+Q347+Q419+Q423</f>
        <v>0</v>
      </c>
      <c r="R93" s="127">
        <f>R94+R127+R347+R419+R423</f>
        <v>0</v>
      </c>
      <c r="S93" s="125"/>
      <c r="T93" s="128">
        <f>T94+T127+T347+T419+T423</f>
        <v>0</v>
      </c>
      <c r="U93" s="125"/>
      <c r="V93" s="128">
        <f>V94+V127+V347+V419+V423</f>
        <v>61.7129184</v>
      </c>
      <c r="W93" s="125"/>
      <c r="X93" s="129">
        <f>X94+X127+X347+X419+X423</f>
        <v>91.805181999999988</v>
      </c>
      <c r="AR93" s="130" t="s">
        <v>23</v>
      </c>
      <c r="AT93" s="131" t="s">
        <v>82</v>
      </c>
      <c r="AU93" s="131" t="s">
        <v>83</v>
      </c>
      <c r="AY93" s="130" t="s">
        <v>145</v>
      </c>
      <c r="BK93" s="132">
        <f>BK94+BK127+BK347+BK419+BK423</f>
        <v>0</v>
      </c>
    </row>
    <row r="94" spans="2:65" s="9" customFormat="1" ht="19.899999999999999" customHeight="1" x14ac:dyDescent="0.3">
      <c r="B94" s="124"/>
      <c r="D94" s="431" t="s">
        <v>82</v>
      </c>
      <c r="E94" s="133" t="s">
        <v>370</v>
      </c>
      <c r="F94" s="133" t="s">
        <v>1681</v>
      </c>
      <c r="I94" s="430"/>
      <c r="J94" s="430"/>
      <c r="K94" s="429">
        <f>BK94</f>
        <v>0</v>
      </c>
      <c r="M94" s="124"/>
      <c r="N94" s="126"/>
      <c r="O94" s="125"/>
      <c r="P94" s="125"/>
      <c r="Q94" s="127">
        <f>SUM(Q95:Q126)</f>
        <v>0</v>
      </c>
      <c r="R94" s="127">
        <f>SUM(R95:R126)</f>
        <v>0</v>
      </c>
      <c r="S94" s="125"/>
      <c r="T94" s="128">
        <f>SUM(T95:T126)</f>
        <v>0</v>
      </c>
      <c r="U94" s="125"/>
      <c r="V94" s="128">
        <f>SUM(V95:V126)</f>
        <v>10.94192969</v>
      </c>
      <c r="W94" s="125"/>
      <c r="X94" s="129">
        <f>SUM(X95:X126)</f>
        <v>0</v>
      </c>
      <c r="AR94" s="130" t="s">
        <v>23</v>
      </c>
      <c r="AT94" s="131" t="s">
        <v>82</v>
      </c>
      <c r="AU94" s="131" t="s">
        <v>23</v>
      </c>
      <c r="AY94" s="130" t="s">
        <v>145</v>
      </c>
      <c r="BK94" s="132">
        <f>SUM(BK95:BK126)</f>
        <v>0</v>
      </c>
    </row>
    <row r="95" spans="2:65" s="173" customFormat="1" ht="31.5" customHeight="1" x14ac:dyDescent="0.3">
      <c r="B95" s="117"/>
      <c r="C95" s="134" t="s">
        <v>172</v>
      </c>
      <c r="D95" s="134" t="s">
        <v>147</v>
      </c>
      <c r="E95" s="135" t="s">
        <v>173</v>
      </c>
      <c r="F95" s="179" t="s">
        <v>174</v>
      </c>
      <c r="G95" s="136" t="s">
        <v>175</v>
      </c>
      <c r="H95" s="137">
        <v>6</v>
      </c>
      <c r="I95" s="181"/>
      <c r="J95" s="181"/>
      <c r="K95" s="180">
        <f>ROUND(P95*H95,2)</f>
        <v>0</v>
      </c>
      <c r="L95" s="179" t="s">
        <v>3</v>
      </c>
      <c r="M95" s="33"/>
      <c r="N95" s="138" t="s">
        <v>3</v>
      </c>
      <c r="O95" s="41" t="s">
        <v>46</v>
      </c>
      <c r="P95" s="191">
        <f>I95+J95</f>
        <v>0</v>
      </c>
      <c r="Q95" s="191">
        <f>ROUND(I95*H95,2)</f>
        <v>0</v>
      </c>
      <c r="R95" s="191">
        <f>ROUND(J95*H95,2)</f>
        <v>0</v>
      </c>
      <c r="S95" s="168"/>
      <c r="T95" s="139">
        <f>S95*H95</f>
        <v>0</v>
      </c>
      <c r="U95" s="139">
        <v>2.6839999999999999E-2</v>
      </c>
      <c r="V95" s="139">
        <f>U95*H95</f>
        <v>0.16103999999999999</v>
      </c>
      <c r="W95" s="139">
        <v>0</v>
      </c>
      <c r="X95" s="140">
        <f>W95*H95</f>
        <v>0</v>
      </c>
      <c r="AR95" s="16" t="s">
        <v>149</v>
      </c>
      <c r="AT95" s="16" t="s">
        <v>147</v>
      </c>
      <c r="AU95" s="16" t="s">
        <v>98</v>
      </c>
      <c r="AY95" s="16" t="s">
        <v>145</v>
      </c>
      <c r="BE95" s="98">
        <f>IF(O95="základní",K95,0)</f>
        <v>0</v>
      </c>
      <c r="BF95" s="98">
        <f>IF(O95="snížená",K95,0)</f>
        <v>0</v>
      </c>
      <c r="BG95" s="98">
        <f>IF(O95="zákl. přenesená",K95,0)</f>
        <v>0</v>
      </c>
      <c r="BH95" s="98">
        <f>IF(O95="sníž. přenesená",K95,0)</f>
        <v>0</v>
      </c>
      <c r="BI95" s="98">
        <f>IF(O95="nulová",K95,0)</f>
        <v>0</v>
      </c>
      <c r="BJ95" s="16" t="s">
        <v>23</v>
      </c>
      <c r="BK95" s="98">
        <f>ROUND(P95*H95,2)</f>
        <v>0</v>
      </c>
      <c r="BL95" s="16" t="s">
        <v>149</v>
      </c>
      <c r="BM95" s="16" t="s">
        <v>176</v>
      </c>
    </row>
    <row r="96" spans="2:65" s="11" customFormat="1" x14ac:dyDescent="0.3">
      <c r="B96" s="145"/>
      <c r="D96" s="437" t="s">
        <v>150</v>
      </c>
      <c r="E96" s="148" t="s">
        <v>3</v>
      </c>
      <c r="F96" s="440" t="s">
        <v>177</v>
      </c>
      <c r="H96" s="439">
        <v>6</v>
      </c>
      <c r="I96" s="438"/>
      <c r="J96" s="438"/>
      <c r="M96" s="145"/>
      <c r="N96" s="146"/>
      <c r="O96" s="177"/>
      <c r="P96" s="177"/>
      <c r="Q96" s="177"/>
      <c r="R96" s="177"/>
      <c r="S96" s="177"/>
      <c r="T96" s="177"/>
      <c r="U96" s="177"/>
      <c r="V96" s="177"/>
      <c r="W96" s="177"/>
      <c r="X96" s="147"/>
      <c r="AT96" s="148" t="s">
        <v>150</v>
      </c>
      <c r="AU96" s="148" t="s">
        <v>98</v>
      </c>
      <c r="AV96" s="11" t="s">
        <v>98</v>
      </c>
      <c r="AW96" s="11" t="s">
        <v>5</v>
      </c>
      <c r="AX96" s="11" t="s">
        <v>83</v>
      </c>
      <c r="AY96" s="148" t="s">
        <v>145</v>
      </c>
    </row>
    <row r="97" spans="2:65" s="12" customFormat="1" x14ac:dyDescent="0.3">
      <c r="B97" s="149"/>
      <c r="D97" s="445" t="s">
        <v>150</v>
      </c>
      <c r="E97" s="444" t="s">
        <v>3</v>
      </c>
      <c r="F97" s="443" t="s">
        <v>151</v>
      </c>
      <c r="H97" s="150">
        <v>6</v>
      </c>
      <c r="I97" s="434"/>
      <c r="J97" s="434"/>
      <c r="M97" s="149"/>
      <c r="N97" s="151"/>
      <c r="O97" s="178"/>
      <c r="P97" s="178"/>
      <c r="Q97" s="178"/>
      <c r="R97" s="178"/>
      <c r="S97" s="178"/>
      <c r="T97" s="178"/>
      <c r="U97" s="178"/>
      <c r="V97" s="178"/>
      <c r="W97" s="178"/>
      <c r="X97" s="152"/>
      <c r="AT97" s="153" t="s">
        <v>150</v>
      </c>
      <c r="AU97" s="153" t="s">
        <v>98</v>
      </c>
      <c r="AV97" s="12" t="s">
        <v>149</v>
      </c>
      <c r="AW97" s="12" t="s">
        <v>5</v>
      </c>
      <c r="AX97" s="12" t="s">
        <v>23</v>
      </c>
      <c r="AY97" s="153" t="s">
        <v>145</v>
      </c>
    </row>
    <row r="98" spans="2:65" s="173" customFormat="1" ht="31.5" customHeight="1" x14ac:dyDescent="0.3">
      <c r="B98" s="117"/>
      <c r="C98" s="134" t="s">
        <v>178</v>
      </c>
      <c r="D98" s="134" t="s">
        <v>147</v>
      </c>
      <c r="E98" s="135" t="s">
        <v>179</v>
      </c>
      <c r="F98" s="179" t="s">
        <v>180</v>
      </c>
      <c r="G98" s="136" t="s">
        <v>175</v>
      </c>
      <c r="H98" s="137">
        <v>5</v>
      </c>
      <c r="I98" s="181"/>
      <c r="J98" s="181"/>
      <c r="K98" s="180">
        <f>ROUND(P98*H98,2)</f>
        <v>0</v>
      </c>
      <c r="L98" s="179" t="s">
        <v>3</v>
      </c>
      <c r="M98" s="33"/>
      <c r="N98" s="138" t="s">
        <v>3</v>
      </c>
      <c r="O98" s="41" t="s">
        <v>46</v>
      </c>
      <c r="P98" s="191">
        <f>I98+J98</f>
        <v>0</v>
      </c>
      <c r="Q98" s="191">
        <f>ROUND(I98*H98,2)</f>
        <v>0</v>
      </c>
      <c r="R98" s="191">
        <f>ROUND(J98*H98,2)</f>
        <v>0</v>
      </c>
      <c r="S98" s="168"/>
      <c r="T98" s="139">
        <f>S98*H98</f>
        <v>0</v>
      </c>
      <c r="U98" s="139">
        <v>4.0259999999999997E-2</v>
      </c>
      <c r="V98" s="139">
        <f>U98*H98</f>
        <v>0.20129999999999998</v>
      </c>
      <c r="W98" s="139">
        <v>0</v>
      </c>
      <c r="X98" s="140">
        <f>W98*H98</f>
        <v>0</v>
      </c>
      <c r="AR98" s="16" t="s">
        <v>149</v>
      </c>
      <c r="AT98" s="16" t="s">
        <v>147</v>
      </c>
      <c r="AU98" s="16" t="s">
        <v>98</v>
      </c>
      <c r="AY98" s="16" t="s">
        <v>145</v>
      </c>
      <c r="BE98" s="98">
        <f>IF(O98="základní",K98,0)</f>
        <v>0</v>
      </c>
      <c r="BF98" s="98">
        <f>IF(O98="snížená",K98,0)</f>
        <v>0</v>
      </c>
      <c r="BG98" s="98">
        <f>IF(O98="zákl. přenesená",K98,0)</f>
        <v>0</v>
      </c>
      <c r="BH98" s="98">
        <f>IF(O98="sníž. přenesená",K98,0)</f>
        <v>0</v>
      </c>
      <c r="BI98" s="98">
        <f>IF(O98="nulová",K98,0)</f>
        <v>0</v>
      </c>
      <c r="BJ98" s="16" t="s">
        <v>23</v>
      </c>
      <c r="BK98" s="98">
        <f>ROUND(P98*H98,2)</f>
        <v>0</v>
      </c>
      <c r="BL98" s="16" t="s">
        <v>149</v>
      </c>
      <c r="BM98" s="16" t="s">
        <v>181</v>
      </c>
    </row>
    <row r="99" spans="2:65" s="11" customFormat="1" x14ac:dyDescent="0.3">
      <c r="B99" s="145"/>
      <c r="D99" s="437" t="s">
        <v>150</v>
      </c>
      <c r="E99" s="148" t="s">
        <v>3</v>
      </c>
      <c r="F99" s="440" t="s">
        <v>182</v>
      </c>
      <c r="H99" s="439">
        <v>5</v>
      </c>
      <c r="I99" s="438"/>
      <c r="J99" s="438"/>
      <c r="M99" s="145"/>
      <c r="N99" s="146"/>
      <c r="O99" s="177"/>
      <c r="P99" s="177"/>
      <c r="Q99" s="177"/>
      <c r="R99" s="177"/>
      <c r="S99" s="177"/>
      <c r="T99" s="177"/>
      <c r="U99" s="177"/>
      <c r="V99" s="177"/>
      <c r="W99" s="177"/>
      <c r="X99" s="147"/>
      <c r="AT99" s="148" t="s">
        <v>150</v>
      </c>
      <c r="AU99" s="148" t="s">
        <v>98</v>
      </c>
      <c r="AV99" s="11" t="s">
        <v>98</v>
      </c>
      <c r="AW99" s="11" t="s">
        <v>5</v>
      </c>
      <c r="AX99" s="11" t="s">
        <v>83</v>
      </c>
      <c r="AY99" s="148" t="s">
        <v>145</v>
      </c>
    </row>
    <row r="100" spans="2:65" s="12" customFormat="1" x14ac:dyDescent="0.3">
      <c r="B100" s="149"/>
      <c r="D100" s="445" t="s">
        <v>150</v>
      </c>
      <c r="E100" s="444" t="s">
        <v>3</v>
      </c>
      <c r="F100" s="443" t="s">
        <v>151</v>
      </c>
      <c r="H100" s="150">
        <v>5</v>
      </c>
      <c r="I100" s="434"/>
      <c r="J100" s="434"/>
      <c r="M100" s="149"/>
      <c r="N100" s="151"/>
      <c r="O100" s="178"/>
      <c r="P100" s="178"/>
      <c r="Q100" s="178"/>
      <c r="R100" s="178"/>
      <c r="S100" s="178"/>
      <c r="T100" s="178"/>
      <c r="U100" s="178"/>
      <c r="V100" s="178"/>
      <c r="W100" s="178"/>
      <c r="X100" s="152"/>
      <c r="AT100" s="153" t="s">
        <v>150</v>
      </c>
      <c r="AU100" s="153" t="s">
        <v>98</v>
      </c>
      <c r="AV100" s="12" t="s">
        <v>149</v>
      </c>
      <c r="AW100" s="12" t="s">
        <v>5</v>
      </c>
      <c r="AX100" s="12" t="s">
        <v>23</v>
      </c>
      <c r="AY100" s="153" t="s">
        <v>145</v>
      </c>
    </row>
    <row r="101" spans="2:65" s="173" customFormat="1" ht="22.5" customHeight="1" x14ac:dyDescent="0.3">
      <c r="B101" s="117"/>
      <c r="C101" s="134" t="s">
        <v>185</v>
      </c>
      <c r="D101" s="134" t="s">
        <v>147</v>
      </c>
      <c r="E101" s="135" t="s">
        <v>186</v>
      </c>
      <c r="F101" s="179" t="s">
        <v>187</v>
      </c>
      <c r="G101" s="136" t="s">
        <v>148</v>
      </c>
      <c r="H101" s="137">
        <v>10.627000000000001</v>
      </c>
      <c r="I101" s="181"/>
      <c r="J101" s="181"/>
      <c r="K101" s="180">
        <f>ROUND(P101*H101,2)</f>
        <v>0</v>
      </c>
      <c r="L101" s="179" t="s">
        <v>3</v>
      </c>
      <c r="M101" s="33"/>
      <c r="N101" s="138" t="s">
        <v>3</v>
      </c>
      <c r="O101" s="41" t="s">
        <v>46</v>
      </c>
      <c r="P101" s="191">
        <f>I101+J101</f>
        <v>0</v>
      </c>
      <c r="Q101" s="191">
        <f>ROUND(I101*H101,2)</f>
        <v>0</v>
      </c>
      <c r="R101" s="191">
        <f>ROUND(J101*H101,2)</f>
        <v>0</v>
      </c>
      <c r="S101" s="168"/>
      <c r="T101" s="139">
        <f>S101*H101</f>
        <v>0</v>
      </c>
      <c r="U101" s="139">
        <v>0.30313000000000001</v>
      </c>
      <c r="V101" s="139">
        <f>U101*H101</f>
        <v>3.2213625100000005</v>
      </c>
      <c r="W101" s="139">
        <v>0</v>
      </c>
      <c r="X101" s="140">
        <f>W101*H101</f>
        <v>0</v>
      </c>
      <c r="AR101" s="16" t="s">
        <v>149</v>
      </c>
      <c r="AT101" s="16" t="s">
        <v>147</v>
      </c>
      <c r="AU101" s="16" t="s">
        <v>98</v>
      </c>
      <c r="AY101" s="16" t="s">
        <v>145</v>
      </c>
      <c r="BE101" s="98">
        <f>IF(O101="základní",K101,0)</f>
        <v>0</v>
      </c>
      <c r="BF101" s="98">
        <f>IF(O101="snížená",K101,0)</f>
        <v>0</v>
      </c>
      <c r="BG101" s="98">
        <f>IF(O101="zákl. přenesená",K101,0)</f>
        <v>0</v>
      </c>
      <c r="BH101" s="98">
        <f>IF(O101="sníž. přenesená",K101,0)</f>
        <v>0</v>
      </c>
      <c r="BI101" s="98">
        <f>IF(O101="nulová",K101,0)</f>
        <v>0</v>
      </c>
      <c r="BJ101" s="16" t="s">
        <v>23</v>
      </c>
      <c r="BK101" s="98">
        <f>ROUND(P101*H101,2)</f>
        <v>0</v>
      </c>
      <c r="BL101" s="16" t="s">
        <v>149</v>
      </c>
      <c r="BM101" s="16" t="s">
        <v>188</v>
      </c>
    </row>
    <row r="102" spans="2:65" s="10" customFormat="1" x14ac:dyDescent="0.3">
      <c r="B102" s="141"/>
      <c r="D102" s="437" t="s">
        <v>150</v>
      </c>
      <c r="E102" s="144" t="s">
        <v>3</v>
      </c>
      <c r="F102" s="442" t="s">
        <v>189</v>
      </c>
      <c r="H102" s="144" t="s">
        <v>3</v>
      </c>
      <c r="I102" s="441"/>
      <c r="J102" s="441"/>
      <c r="M102" s="141"/>
      <c r="N102" s="142"/>
      <c r="O102" s="182"/>
      <c r="P102" s="182"/>
      <c r="Q102" s="182"/>
      <c r="R102" s="182"/>
      <c r="S102" s="182"/>
      <c r="T102" s="182"/>
      <c r="U102" s="182"/>
      <c r="V102" s="182"/>
      <c r="W102" s="182"/>
      <c r="X102" s="143"/>
      <c r="AT102" s="144" t="s">
        <v>150</v>
      </c>
      <c r="AU102" s="144" t="s">
        <v>98</v>
      </c>
      <c r="AV102" s="10" t="s">
        <v>23</v>
      </c>
      <c r="AW102" s="10" t="s">
        <v>5</v>
      </c>
      <c r="AX102" s="10" t="s">
        <v>83</v>
      </c>
      <c r="AY102" s="144" t="s">
        <v>145</v>
      </c>
    </row>
    <row r="103" spans="2:65" s="11" customFormat="1" x14ac:dyDescent="0.3">
      <c r="B103" s="145"/>
      <c r="D103" s="437" t="s">
        <v>150</v>
      </c>
      <c r="E103" s="148" t="s">
        <v>3</v>
      </c>
      <c r="F103" s="440" t="s">
        <v>190</v>
      </c>
      <c r="H103" s="439">
        <v>3.36</v>
      </c>
      <c r="I103" s="438"/>
      <c r="J103" s="438"/>
      <c r="M103" s="145"/>
      <c r="N103" s="146"/>
      <c r="O103" s="177"/>
      <c r="P103" s="177"/>
      <c r="Q103" s="177"/>
      <c r="R103" s="177"/>
      <c r="S103" s="177"/>
      <c r="T103" s="177"/>
      <c r="U103" s="177"/>
      <c r="V103" s="177"/>
      <c r="W103" s="177"/>
      <c r="X103" s="147"/>
      <c r="AT103" s="148" t="s">
        <v>150</v>
      </c>
      <c r="AU103" s="148" t="s">
        <v>98</v>
      </c>
      <c r="AV103" s="11" t="s">
        <v>98</v>
      </c>
      <c r="AW103" s="11" t="s">
        <v>5</v>
      </c>
      <c r="AX103" s="11" t="s">
        <v>83</v>
      </c>
      <c r="AY103" s="148" t="s">
        <v>145</v>
      </c>
    </row>
    <row r="104" spans="2:65" s="10" customFormat="1" x14ac:dyDescent="0.3">
      <c r="B104" s="141"/>
      <c r="D104" s="437" t="s">
        <v>150</v>
      </c>
      <c r="E104" s="144" t="s">
        <v>3</v>
      </c>
      <c r="F104" s="442" t="s">
        <v>191</v>
      </c>
      <c r="H104" s="144" t="s">
        <v>3</v>
      </c>
      <c r="I104" s="441"/>
      <c r="J104" s="441"/>
      <c r="M104" s="141"/>
      <c r="N104" s="142"/>
      <c r="O104" s="182"/>
      <c r="P104" s="182"/>
      <c r="Q104" s="182"/>
      <c r="R104" s="182"/>
      <c r="S104" s="182"/>
      <c r="T104" s="182"/>
      <c r="U104" s="182"/>
      <c r="V104" s="182"/>
      <c r="W104" s="182"/>
      <c r="X104" s="143"/>
      <c r="AT104" s="144" t="s">
        <v>150</v>
      </c>
      <c r="AU104" s="144" t="s">
        <v>98</v>
      </c>
      <c r="AV104" s="10" t="s">
        <v>23</v>
      </c>
      <c r="AW104" s="10" t="s">
        <v>5</v>
      </c>
      <c r="AX104" s="10" t="s">
        <v>83</v>
      </c>
      <c r="AY104" s="144" t="s">
        <v>145</v>
      </c>
    </row>
    <row r="105" spans="2:65" s="11" customFormat="1" x14ac:dyDescent="0.3">
      <c r="B105" s="145"/>
      <c r="D105" s="437" t="s">
        <v>150</v>
      </c>
      <c r="E105" s="148" t="s">
        <v>3</v>
      </c>
      <c r="F105" s="440" t="s">
        <v>192</v>
      </c>
      <c r="H105" s="439">
        <v>1.6240000000000001</v>
      </c>
      <c r="I105" s="438"/>
      <c r="J105" s="438"/>
      <c r="M105" s="145"/>
      <c r="N105" s="146"/>
      <c r="O105" s="177"/>
      <c r="P105" s="177"/>
      <c r="Q105" s="177"/>
      <c r="R105" s="177"/>
      <c r="S105" s="177"/>
      <c r="T105" s="177"/>
      <c r="U105" s="177"/>
      <c r="V105" s="177"/>
      <c r="W105" s="177"/>
      <c r="X105" s="147"/>
      <c r="AT105" s="148" t="s">
        <v>150</v>
      </c>
      <c r="AU105" s="148" t="s">
        <v>98</v>
      </c>
      <c r="AV105" s="11" t="s">
        <v>98</v>
      </c>
      <c r="AW105" s="11" t="s">
        <v>5</v>
      </c>
      <c r="AX105" s="11" t="s">
        <v>83</v>
      </c>
      <c r="AY105" s="148" t="s">
        <v>145</v>
      </c>
    </row>
    <row r="106" spans="2:65" s="10" customFormat="1" x14ac:dyDescent="0.3">
      <c r="B106" s="141"/>
      <c r="D106" s="437" t="s">
        <v>150</v>
      </c>
      <c r="E106" s="144" t="s">
        <v>3</v>
      </c>
      <c r="F106" s="442" t="s">
        <v>193</v>
      </c>
      <c r="H106" s="144" t="s">
        <v>3</v>
      </c>
      <c r="I106" s="441"/>
      <c r="J106" s="441"/>
      <c r="M106" s="141"/>
      <c r="N106" s="142"/>
      <c r="O106" s="182"/>
      <c r="P106" s="182"/>
      <c r="Q106" s="182"/>
      <c r="R106" s="182"/>
      <c r="S106" s="182"/>
      <c r="T106" s="182"/>
      <c r="U106" s="182"/>
      <c r="V106" s="182"/>
      <c r="W106" s="182"/>
      <c r="X106" s="143"/>
      <c r="AT106" s="144" t="s">
        <v>150</v>
      </c>
      <c r="AU106" s="144" t="s">
        <v>98</v>
      </c>
      <c r="AV106" s="10" t="s">
        <v>23</v>
      </c>
      <c r="AW106" s="10" t="s">
        <v>5</v>
      </c>
      <c r="AX106" s="10" t="s">
        <v>83</v>
      </c>
      <c r="AY106" s="144" t="s">
        <v>145</v>
      </c>
    </row>
    <row r="107" spans="2:65" s="11" customFormat="1" x14ac:dyDescent="0.3">
      <c r="B107" s="145"/>
      <c r="D107" s="437" t="s">
        <v>150</v>
      </c>
      <c r="E107" s="148" t="s">
        <v>3</v>
      </c>
      <c r="F107" s="440" t="s">
        <v>194</v>
      </c>
      <c r="H107" s="439">
        <v>2.2229999999999999</v>
      </c>
      <c r="I107" s="438"/>
      <c r="J107" s="438"/>
      <c r="M107" s="145"/>
      <c r="N107" s="146"/>
      <c r="O107" s="177"/>
      <c r="P107" s="177"/>
      <c r="Q107" s="177"/>
      <c r="R107" s="177"/>
      <c r="S107" s="177"/>
      <c r="T107" s="177"/>
      <c r="U107" s="177"/>
      <c r="V107" s="177"/>
      <c r="W107" s="177"/>
      <c r="X107" s="147"/>
      <c r="AT107" s="148" t="s">
        <v>150</v>
      </c>
      <c r="AU107" s="148" t="s">
        <v>98</v>
      </c>
      <c r="AV107" s="11" t="s">
        <v>98</v>
      </c>
      <c r="AW107" s="11" t="s">
        <v>5</v>
      </c>
      <c r="AX107" s="11" t="s">
        <v>83</v>
      </c>
      <c r="AY107" s="148" t="s">
        <v>145</v>
      </c>
    </row>
    <row r="108" spans="2:65" s="11" customFormat="1" x14ac:dyDescent="0.3">
      <c r="B108" s="145"/>
      <c r="D108" s="437" t="s">
        <v>150</v>
      </c>
      <c r="E108" s="148" t="s">
        <v>3</v>
      </c>
      <c r="F108" s="440" t="s">
        <v>195</v>
      </c>
      <c r="H108" s="439">
        <v>0.28899999999999998</v>
      </c>
      <c r="I108" s="438"/>
      <c r="J108" s="438"/>
      <c r="M108" s="145"/>
      <c r="N108" s="146"/>
      <c r="O108" s="177"/>
      <c r="P108" s="177"/>
      <c r="Q108" s="177"/>
      <c r="R108" s="177"/>
      <c r="S108" s="177"/>
      <c r="T108" s="177"/>
      <c r="U108" s="177"/>
      <c r="V108" s="177"/>
      <c r="W108" s="177"/>
      <c r="X108" s="147"/>
      <c r="AT108" s="148" t="s">
        <v>150</v>
      </c>
      <c r="AU108" s="148" t="s">
        <v>98</v>
      </c>
      <c r="AV108" s="11" t="s">
        <v>98</v>
      </c>
      <c r="AW108" s="11" t="s">
        <v>5</v>
      </c>
      <c r="AX108" s="11" t="s">
        <v>83</v>
      </c>
      <c r="AY108" s="148" t="s">
        <v>145</v>
      </c>
    </row>
    <row r="109" spans="2:65" s="11" customFormat="1" x14ac:dyDescent="0.3">
      <c r="B109" s="145"/>
      <c r="D109" s="437" t="s">
        <v>150</v>
      </c>
      <c r="E109" s="148" t="s">
        <v>3</v>
      </c>
      <c r="F109" s="440" t="s">
        <v>196</v>
      </c>
      <c r="H109" s="439">
        <v>0.17</v>
      </c>
      <c r="I109" s="438"/>
      <c r="J109" s="438"/>
      <c r="M109" s="145"/>
      <c r="N109" s="146"/>
      <c r="O109" s="177"/>
      <c r="P109" s="177"/>
      <c r="Q109" s="177"/>
      <c r="R109" s="177"/>
      <c r="S109" s="177"/>
      <c r="T109" s="177"/>
      <c r="U109" s="177"/>
      <c r="V109" s="177"/>
      <c r="W109" s="177"/>
      <c r="X109" s="147"/>
      <c r="AT109" s="148" t="s">
        <v>150</v>
      </c>
      <c r="AU109" s="148" t="s">
        <v>98</v>
      </c>
      <c r="AV109" s="11" t="s">
        <v>98</v>
      </c>
      <c r="AW109" s="11" t="s">
        <v>5</v>
      </c>
      <c r="AX109" s="11" t="s">
        <v>83</v>
      </c>
      <c r="AY109" s="148" t="s">
        <v>145</v>
      </c>
    </row>
    <row r="110" spans="2:65" s="10" customFormat="1" x14ac:dyDescent="0.3">
      <c r="B110" s="141"/>
      <c r="D110" s="437" t="s">
        <v>150</v>
      </c>
      <c r="E110" s="144" t="s">
        <v>3</v>
      </c>
      <c r="F110" s="442" t="s">
        <v>197</v>
      </c>
      <c r="H110" s="144" t="s">
        <v>3</v>
      </c>
      <c r="I110" s="441"/>
      <c r="J110" s="441"/>
      <c r="M110" s="141"/>
      <c r="N110" s="142"/>
      <c r="O110" s="182"/>
      <c r="P110" s="182"/>
      <c r="Q110" s="182"/>
      <c r="R110" s="182"/>
      <c r="S110" s="182"/>
      <c r="T110" s="182"/>
      <c r="U110" s="182"/>
      <c r="V110" s="182"/>
      <c r="W110" s="182"/>
      <c r="X110" s="143"/>
      <c r="AT110" s="144" t="s">
        <v>150</v>
      </c>
      <c r="AU110" s="144" t="s">
        <v>98</v>
      </c>
      <c r="AV110" s="10" t="s">
        <v>23</v>
      </c>
      <c r="AW110" s="10" t="s">
        <v>5</v>
      </c>
      <c r="AX110" s="10" t="s">
        <v>83</v>
      </c>
      <c r="AY110" s="144" t="s">
        <v>145</v>
      </c>
    </row>
    <row r="111" spans="2:65" s="11" customFormat="1" x14ac:dyDescent="0.3">
      <c r="B111" s="145"/>
      <c r="D111" s="437" t="s">
        <v>150</v>
      </c>
      <c r="E111" s="148" t="s">
        <v>3</v>
      </c>
      <c r="F111" s="440" t="s">
        <v>196</v>
      </c>
      <c r="H111" s="439">
        <v>0.17</v>
      </c>
      <c r="I111" s="438"/>
      <c r="J111" s="438"/>
      <c r="M111" s="145"/>
      <c r="N111" s="146"/>
      <c r="O111" s="177"/>
      <c r="P111" s="177"/>
      <c r="Q111" s="177"/>
      <c r="R111" s="177"/>
      <c r="S111" s="177"/>
      <c r="T111" s="177"/>
      <c r="U111" s="177"/>
      <c r="V111" s="177"/>
      <c r="W111" s="177"/>
      <c r="X111" s="147"/>
      <c r="AT111" s="148" t="s">
        <v>150</v>
      </c>
      <c r="AU111" s="148" t="s">
        <v>98</v>
      </c>
      <c r="AV111" s="11" t="s">
        <v>98</v>
      </c>
      <c r="AW111" s="11" t="s">
        <v>5</v>
      </c>
      <c r="AX111" s="11" t="s">
        <v>83</v>
      </c>
      <c r="AY111" s="148" t="s">
        <v>145</v>
      </c>
    </row>
    <row r="112" spans="2:65" s="10" customFormat="1" x14ac:dyDescent="0.3">
      <c r="B112" s="141"/>
      <c r="D112" s="437" t="s">
        <v>150</v>
      </c>
      <c r="E112" s="144" t="s">
        <v>3</v>
      </c>
      <c r="F112" s="442" t="s">
        <v>198</v>
      </c>
      <c r="H112" s="144" t="s">
        <v>3</v>
      </c>
      <c r="I112" s="441"/>
      <c r="J112" s="441"/>
      <c r="M112" s="141"/>
      <c r="N112" s="142"/>
      <c r="O112" s="182"/>
      <c r="P112" s="182"/>
      <c r="Q112" s="182"/>
      <c r="R112" s="182"/>
      <c r="S112" s="182"/>
      <c r="T112" s="182"/>
      <c r="U112" s="182"/>
      <c r="V112" s="182"/>
      <c r="W112" s="182"/>
      <c r="X112" s="143"/>
      <c r="AT112" s="144" t="s">
        <v>150</v>
      </c>
      <c r="AU112" s="144" t="s">
        <v>98</v>
      </c>
      <c r="AV112" s="10" t="s">
        <v>23</v>
      </c>
      <c r="AW112" s="10" t="s">
        <v>5</v>
      </c>
      <c r="AX112" s="10" t="s">
        <v>83</v>
      </c>
      <c r="AY112" s="144" t="s">
        <v>145</v>
      </c>
    </row>
    <row r="113" spans="2:65" s="11" customFormat="1" x14ac:dyDescent="0.3">
      <c r="B113" s="145"/>
      <c r="D113" s="437" t="s">
        <v>150</v>
      </c>
      <c r="E113" s="148" t="s">
        <v>3</v>
      </c>
      <c r="F113" s="440" t="s">
        <v>199</v>
      </c>
      <c r="H113" s="439">
        <v>0.255</v>
      </c>
      <c r="I113" s="438"/>
      <c r="J113" s="438"/>
      <c r="M113" s="145"/>
      <c r="N113" s="146"/>
      <c r="O113" s="177"/>
      <c r="P113" s="177"/>
      <c r="Q113" s="177"/>
      <c r="R113" s="177"/>
      <c r="S113" s="177"/>
      <c r="T113" s="177"/>
      <c r="U113" s="177"/>
      <c r="V113" s="177"/>
      <c r="W113" s="177"/>
      <c r="X113" s="147"/>
      <c r="AT113" s="148" t="s">
        <v>150</v>
      </c>
      <c r="AU113" s="148" t="s">
        <v>98</v>
      </c>
      <c r="AV113" s="11" t="s">
        <v>98</v>
      </c>
      <c r="AW113" s="11" t="s">
        <v>5</v>
      </c>
      <c r="AX113" s="11" t="s">
        <v>83</v>
      </c>
      <c r="AY113" s="148" t="s">
        <v>145</v>
      </c>
    </row>
    <row r="114" spans="2:65" s="10" customFormat="1" x14ac:dyDescent="0.3">
      <c r="B114" s="141"/>
      <c r="D114" s="437" t="s">
        <v>150</v>
      </c>
      <c r="E114" s="144" t="s">
        <v>3</v>
      </c>
      <c r="F114" s="442" t="s">
        <v>200</v>
      </c>
      <c r="H114" s="144" t="s">
        <v>3</v>
      </c>
      <c r="I114" s="441"/>
      <c r="J114" s="441"/>
      <c r="M114" s="141"/>
      <c r="N114" s="142"/>
      <c r="O114" s="182"/>
      <c r="P114" s="182"/>
      <c r="Q114" s="182"/>
      <c r="R114" s="182"/>
      <c r="S114" s="182"/>
      <c r="T114" s="182"/>
      <c r="U114" s="182"/>
      <c r="V114" s="182"/>
      <c r="W114" s="182"/>
      <c r="X114" s="143"/>
      <c r="AT114" s="144" t="s">
        <v>150</v>
      </c>
      <c r="AU114" s="144" t="s">
        <v>98</v>
      </c>
      <c r="AV114" s="10" t="s">
        <v>23</v>
      </c>
      <c r="AW114" s="10" t="s">
        <v>5</v>
      </c>
      <c r="AX114" s="10" t="s">
        <v>83</v>
      </c>
      <c r="AY114" s="144" t="s">
        <v>145</v>
      </c>
    </row>
    <row r="115" spans="2:65" s="11" customFormat="1" x14ac:dyDescent="0.3">
      <c r="B115" s="145"/>
      <c r="D115" s="437" t="s">
        <v>150</v>
      </c>
      <c r="E115" s="148" t="s">
        <v>3</v>
      </c>
      <c r="F115" s="440" t="s">
        <v>201</v>
      </c>
      <c r="H115" s="439">
        <v>2.323</v>
      </c>
      <c r="I115" s="438"/>
      <c r="J115" s="438"/>
      <c r="M115" s="145"/>
      <c r="N115" s="146"/>
      <c r="O115" s="177"/>
      <c r="P115" s="177"/>
      <c r="Q115" s="177"/>
      <c r="R115" s="177"/>
      <c r="S115" s="177"/>
      <c r="T115" s="177"/>
      <c r="U115" s="177"/>
      <c r="V115" s="177"/>
      <c r="W115" s="177"/>
      <c r="X115" s="147"/>
      <c r="AT115" s="148" t="s">
        <v>150</v>
      </c>
      <c r="AU115" s="148" t="s">
        <v>98</v>
      </c>
      <c r="AV115" s="11" t="s">
        <v>98</v>
      </c>
      <c r="AW115" s="11" t="s">
        <v>5</v>
      </c>
      <c r="AX115" s="11" t="s">
        <v>83</v>
      </c>
      <c r="AY115" s="148" t="s">
        <v>145</v>
      </c>
    </row>
    <row r="116" spans="2:65" s="11" customFormat="1" x14ac:dyDescent="0.3">
      <c r="B116" s="145"/>
      <c r="D116" s="437" t="s">
        <v>150</v>
      </c>
      <c r="E116" s="148" t="s">
        <v>3</v>
      </c>
      <c r="F116" s="440" t="s">
        <v>202</v>
      </c>
      <c r="H116" s="439">
        <v>0.21299999999999999</v>
      </c>
      <c r="I116" s="438"/>
      <c r="J116" s="438"/>
      <c r="M116" s="145"/>
      <c r="N116" s="146"/>
      <c r="O116" s="177"/>
      <c r="P116" s="177"/>
      <c r="Q116" s="177"/>
      <c r="R116" s="177"/>
      <c r="S116" s="177"/>
      <c r="T116" s="177"/>
      <c r="U116" s="177"/>
      <c r="V116" s="177"/>
      <c r="W116" s="177"/>
      <c r="X116" s="147"/>
      <c r="AT116" s="148" t="s">
        <v>150</v>
      </c>
      <c r="AU116" s="148" t="s">
        <v>98</v>
      </c>
      <c r="AV116" s="11" t="s">
        <v>98</v>
      </c>
      <c r="AW116" s="11" t="s">
        <v>5</v>
      </c>
      <c r="AX116" s="11" t="s">
        <v>83</v>
      </c>
      <c r="AY116" s="148" t="s">
        <v>145</v>
      </c>
    </row>
    <row r="117" spans="2:65" s="12" customFormat="1" x14ac:dyDescent="0.3">
      <c r="B117" s="149"/>
      <c r="D117" s="445" t="s">
        <v>150</v>
      </c>
      <c r="E117" s="444" t="s">
        <v>3</v>
      </c>
      <c r="F117" s="443" t="s">
        <v>151</v>
      </c>
      <c r="H117" s="150">
        <v>10.627000000000001</v>
      </c>
      <c r="I117" s="434"/>
      <c r="J117" s="434"/>
      <c r="M117" s="149"/>
      <c r="N117" s="151"/>
      <c r="O117" s="178"/>
      <c r="P117" s="178"/>
      <c r="Q117" s="178"/>
      <c r="R117" s="178"/>
      <c r="S117" s="178"/>
      <c r="T117" s="178"/>
      <c r="U117" s="178"/>
      <c r="V117" s="178"/>
      <c r="W117" s="178"/>
      <c r="X117" s="152"/>
      <c r="AT117" s="153" t="s">
        <v>150</v>
      </c>
      <c r="AU117" s="153" t="s">
        <v>98</v>
      </c>
      <c r="AV117" s="12" t="s">
        <v>149</v>
      </c>
      <c r="AW117" s="12" t="s">
        <v>5</v>
      </c>
      <c r="AX117" s="12" t="s">
        <v>23</v>
      </c>
      <c r="AY117" s="153" t="s">
        <v>145</v>
      </c>
    </row>
    <row r="118" spans="2:65" s="173" customFormat="1" ht="31.5" customHeight="1" x14ac:dyDescent="0.3">
      <c r="B118" s="117"/>
      <c r="C118" s="134" t="s">
        <v>203</v>
      </c>
      <c r="D118" s="134" t="s">
        <v>147</v>
      </c>
      <c r="E118" s="135" t="s">
        <v>204</v>
      </c>
      <c r="F118" s="179" t="s">
        <v>205</v>
      </c>
      <c r="G118" s="136" t="s">
        <v>148</v>
      </c>
      <c r="H118" s="137">
        <v>44.191000000000003</v>
      </c>
      <c r="I118" s="181"/>
      <c r="J118" s="181"/>
      <c r="K118" s="180">
        <f>ROUND(P118*H118,2)</f>
        <v>0</v>
      </c>
      <c r="L118" s="179" t="s">
        <v>1652</v>
      </c>
      <c r="M118" s="33"/>
      <c r="N118" s="138" t="s">
        <v>3</v>
      </c>
      <c r="O118" s="41" t="s">
        <v>46</v>
      </c>
      <c r="P118" s="191">
        <f>I118+J118</f>
        <v>0</v>
      </c>
      <c r="Q118" s="191">
        <f>ROUND(I118*H118,2)</f>
        <v>0</v>
      </c>
      <c r="R118" s="191">
        <f>ROUND(J118*H118,2)</f>
        <v>0</v>
      </c>
      <c r="S118" s="168"/>
      <c r="T118" s="139">
        <f>S118*H118</f>
        <v>0</v>
      </c>
      <c r="U118" s="139">
        <v>6.9819999999999993E-2</v>
      </c>
      <c r="V118" s="139">
        <f>U118*H118</f>
        <v>3.08541562</v>
      </c>
      <c r="W118" s="139">
        <v>0</v>
      </c>
      <c r="X118" s="140">
        <f>W118*H118</f>
        <v>0</v>
      </c>
      <c r="AR118" s="16" t="s">
        <v>149</v>
      </c>
      <c r="AT118" s="16" t="s">
        <v>147</v>
      </c>
      <c r="AU118" s="16" t="s">
        <v>98</v>
      </c>
      <c r="AY118" s="16" t="s">
        <v>145</v>
      </c>
      <c r="BE118" s="98">
        <f>IF(O118="základní",K118,0)</f>
        <v>0</v>
      </c>
      <c r="BF118" s="98">
        <f>IF(O118="snížená",K118,0)</f>
        <v>0</v>
      </c>
      <c r="BG118" s="98">
        <f>IF(O118="zákl. přenesená",K118,0)</f>
        <v>0</v>
      </c>
      <c r="BH118" s="98">
        <f>IF(O118="sníž. přenesená",K118,0)</f>
        <v>0</v>
      </c>
      <c r="BI118" s="98">
        <f>IF(O118="nulová",K118,0)</f>
        <v>0</v>
      </c>
      <c r="BJ118" s="16" t="s">
        <v>23</v>
      </c>
      <c r="BK118" s="98">
        <f>ROUND(P118*H118,2)</f>
        <v>0</v>
      </c>
      <c r="BL118" s="16" t="s">
        <v>149</v>
      </c>
      <c r="BM118" s="16" t="s">
        <v>206</v>
      </c>
    </row>
    <row r="119" spans="2:65" s="11" customFormat="1" x14ac:dyDescent="0.3">
      <c r="B119" s="145"/>
      <c r="D119" s="437" t="s">
        <v>150</v>
      </c>
      <c r="E119" s="148" t="s">
        <v>3</v>
      </c>
      <c r="F119" s="440" t="s">
        <v>207</v>
      </c>
      <c r="H119" s="439">
        <v>56.207999999999998</v>
      </c>
      <c r="I119" s="438"/>
      <c r="J119" s="438"/>
      <c r="M119" s="145"/>
      <c r="N119" s="146"/>
      <c r="O119" s="177"/>
      <c r="P119" s="177"/>
      <c r="Q119" s="177"/>
      <c r="R119" s="177"/>
      <c r="S119" s="177"/>
      <c r="T119" s="177"/>
      <c r="U119" s="177"/>
      <c r="V119" s="177"/>
      <c r="W119" s="177"/>
      <c r="X119" s="147"/>
      <c r="AT119" s="148" t="s">
        <v>150</v>
      </c>
      <c r="AU119" s="148" t="s">
        <v>98</v>
      </c>
      <c r="AV119" s="11" t="s">
        <v>98</v>
      </c>
      <c r="AW119" s="11" t="s">
        <v>5</v>
      </c>
      <c r="AX119" s="11" t="s">
        <v>83</v>
      </c>
      <c r="AY119" s="148" t="s">
        <v>145</v>
      </c>
    </row>
    <row r="120" spans="2:65" s="11" customFormat="1" x14ac:dyDescent="0.3">
      <c r="B120" s="145"/>
      <c r="D120" s="437" t="s">
        <v>150</v>
      </c>
      <c r="E120" s="148" t="s">
        <v>3</v>
      </c>
      <c r="F120" s="440" t="s">
        <v>208</v>
      </c>
      <c r="H120" s="439">
        <v>-12.016999999999999</v>
      </c>
      <c r="I120" s="438"/>
      <c r="J120" s="438"/>
      <c r="M120" s="145"/>
      <c r="N120" s="146"/>
      <c r="O120" s="177"/>
      <c r="P120" s="177"/>
      <c r="Q120" s="177"/>
      <c r="R120" s="177"/>
      <c r="S120" s="177"/>
      <c r="T120" s="177"/>
      <c r="U120" s="177"/>
      <c r="V120" s="177"/>
      <c r="W120" s="177"/>
      <c r="X120" s="147"/>
      <c r="AT120" s="148" t="s">
        <v>150</v>
      </c>
      <c r="AU120" s="148" t="s">
        <v>98</v>
      </c>
      <c r="AV120" s="11" t="s">
        <v>98</v>
      </c>
      <c r="AW120" s="11" t="s">
        <v>5</v>
      </c>
      <c r="AX120" s="11" t="s">
        <v>83</v>
      </c>
      <c r="AY120" s="148" t="s">
        <v>145</v>
      </c>
    </row>
    <row r="121" spans="2:65" s="12" customFormat="1" x14ac:dyDescent="0.3">
      <c r="B121" s="149"/>
      <c r="D121" s="445" t="s">
        <v>150</v>
      </c>
      <c r="E121" s="444" t="s">
        <v>3</v>
      </c>
      <c r="F121" s="443" t="s">
        <v>151</v>
      </c>
      <c r="H121" s="150">
        <v>44.191000000000003</v>
      </c>
      <c r="I121" s="434"/>
      <c r="J121" s="434"/>
      <c r="M121" s="149"/>
      <c r="N121" s="151"/>
      <c r="O121" s="178"/>
      <c r="P121" s="178"/>
      <c r="Q121" s="178"/>
      <c r="R121" s="178"/>
      <c r="S121" s="178"/>
      <c r="T121" s="178"/>
      <c r="U121" s="178"/>
      <c r="V121" s="178"/>
      <c r="W121" s="178"/>
      <c r="X121" s="152"/>
      <c r="AT121" s="153" t="s">
        <v>150</v>
      </c>
      <c r="AU121" s="153" t="s">
        <v>98</v>
      </c>
      <c r="AV121" s="12" t="s">
        <v>149</v>
      </c>
      <c r="AW121" s="12" t="s">
        <v>5</v>
      </c>
      <c r="AX121" s="12" t="s">
        <v>23</v>
      </c>
      <c r="AY121" s="153" t="s">
        <v>145</v>
      </c>
    </row>
    <row r="122" spans="2:65" s="173" customFormat="1" ht="31.5" customHeight="1" x14ac:dyDescent="0.3">
      <c r="B122" s="117"/>
      <c r="C122" s="134" t="s">
        <v>209</v>
      </c>
      <c r="D122" s="134" t="s">
        <v>147</v>
      </c>
      <c r="E122" s="135" t="s">
        <v>210</v>
      </c>
      <c r="F122" s="179" t="s">
        <v>211</v>
      </c>
      <c r="G122" s="136" t="s">
        <v>148</v>
      </c>
      <c r="H122" s="137">
        <v>40.997999999999998</v>
      </c>
      <c r="I122" s="181"/>
      <c r="J122" s="181"/>
      <c r="K122" s="180">
        <f>ROUND(P122*H122,2)</f>
        <v>0</v>
      </c>
      <c r="L122" s="179" t="s">
        <v>1652</v>
      </c>
      <c r="M122" s="33"/>
      <c r="N122" s="138" t="s">
        <v>3</v>
      </c>
      <c r="O122" s="41" t="s">
        <v>46</v>
      </c>
      <c r="P122" s="191">
        <f>I122+J122</f>
        <v>0</v>
      </c>
      <c r="Q122" s="191">
        <f>ROUND(I122*H122,2)</f>
        <v>0</v>
      </c>
      <c r="R122" s="191">
        <f>ROUND(J122*H122,2)</f>
        <v>0</v>
      </c>
      <c r="S122" s="168"/>
      <c r="T122" s="139">
        <f>S122*H122</f>
        <v>0</v>
      </c>
      <c r="U122" s="139">
        <v>0.10421999999999999</v>
      </c>
      <c r="V122" s="139">
        <f>U122*H122</f>
        <v>4.2728115599999992</v>
      </c>
      <c r="W122" s="139">
        <v>0</v>
      </c>
      <c r="X122" s="140">
        <f>W122*H122</f>
        <v>0</v>
      </c>
      <c r="AR122" s="16" t="s">
        <v>149</v>
      </c>
      <c r="AT122" s="16" t="s">
        <v>147</v>
      </c>
      <c r="AU122" s="16" t="s">
        <v>98</v>
      </c>
      <c r="AY122" s="16" t="s">
        <v>145</v>
      </c>
      <c r="BE122" s="98">
        <f>IF(O122="základní",K122,0)</f>
        <v>0</v>
      </c>
      <c r="BF122" s="98">
        <f>IF(O122="snížená",K122,0)</f>
        <v>0</v>
      </c>
      <c r="BG122" s="98">
        <f>IF(O122="zákl. přenesená",K122,0)</f>
        <v>0</v>
      </c>
      <c r="BH122" s="98">
        <f>IF(O122="sníž. přenesená",K122,0)</f>
        <v>0</v>
      </c>
      <c r="BI122" s="98">
        <f>IF(O122="nulová",K122,0)</f>
        <v>0</v>
      </c>
      <c r="BJ122" s="16" t="s">
        <v>23</v>
      </c>
      <c r="BK122" s="98">
        <f>ROUND(P122*H122,2)</f>
        <v>0</v>
      </c>
      <c r="BL122" s="16" t="s">
        <v>149</v>
      </c>
      <c r="BM122" s="16" t="s">
        <v>212</v>
      </c>
    </row>
    <row r="123" spans="2:65" s="11" customFormat="1" x14ac:dyDescent="0.3">
      <c r="B123" s="145"/>
      <c r="D123" s="437" t="s">
        <v>150</v>
      </c>
      <c r="E123" s="148" t="s">
        <v>3</v>
      </c>
      <c r="F123" s="440" t="s">
        <v>213</v>
      </c>
      <c r="H123" s="439">
        <v>44.231999999999999</v>
      </c>
      <c r="I123" s="438"/>
      <c r="J123" s="438"/>
      <c r="M123" s="145"/>
      <c r="N123" s="146"/>
      <c r="O123" s="177"/>
      <c r="P123" s="177"/>
      <c r="Q123" s="177"/>
      <c r="R123" s="177"/>
      <c r="S123" s="177"/>
      <c r="T123" s="177"/>
      <c r="U123" s="177"/>
      <c r="V123" s="177"/>
      <c r="W123" s="177"/>
      <c r="X123" s="147"/>
      <c r="AT123" s="148" t="s">
        <v>150</v>
      </c>
      <c r="AU123" s="148" t="s">
        <v>98</v>
      </c>
      <c r="AV123" s="11" t="s">
        <v>98</v>
      </c>
      <c r="AW123" s="11" t="s">
        <v>5</v>
      </c>
      <c r="AX123" s="11" t="s">
        <v>83</v>
      </c>
      <c r="AY123" s="148" t="s">
        <v>145</v>
      </c>
    </row>
    <row r="124" spans="2:65" s="11" customFormat="1" x14ac:dyDescent="0.3">
      <c r="B124" s="145"/>
      <c r="D124" s="437" t="s">
        <v>150</v>
      </c>
      <c r="E124" s="148" t="s">
        <v>3</v>
      </c>
      <c r="F124" s="440" t="s">
        <v>214</v>
      </c>
      <c r="H124" s="439">
        <v>-4.1369999999999996</v>
      </c>
      <c r="I124" s="438"/>
      <c r="J124" s="438"/>
      <c r="M124" s="145"/>
      <c r="N124" s="146"/>
      <c r="O124" s="177"/>
      <c r="P124" s="177"/>
      <c r="Q124" s="177"/>
      <c r="R124" s="177"/>
      <c r="S124" s="177"/>
      <c r="T124" s="177"/>
      <c r="U124" s="177"/>
      <c r="V124" s="177"/>
      <c r="W124" s="177"/>
      <c r="X124" s="147"/>
      <c r="AT124" s="148" t="s">
        <v>150</v>
      </c>
      <c r="AU124" s="148" t="s">
        <v>98</v>
      </c>
      <c r="AV124" s="11" t="s">
        <v>98</v>
      </c>
      <c r="AW124" s="11" t="s">
        <v>5</v>
      </c>
      <c r="AX124" s="11" t="s">
        <v>83</v>
      </c>
      <c r="AY124" s="148" t="s">
        <v>145</v>
      </c>
    </row>
    <row r="125" spans="2:65" s="11" customFormat="1" x14ac:dyDescent="0.3">
      <c r="B125" s="145"/>
      <c r="D125" s="437" t="s">
        <v>150</v>
      </c>
      <c r="E125" s="148" t="s">
        <v>3</v>
      </c>
      <c r="F125" s="440" t="s">
        <v>215</v>
      </c>
      <c r="H125" s="439">
        <v>0.90300000000000002</v>
      </c>
      <c r="I125" s="438"/>
      <c r="J125" s="438"/>
      <c r="M125" s="145"/>
      <c r="N125" s="146"/>
      <c r="O125" s="177"/>
      <c r="P125" s="177"/>
      <c r="Q125" s="177"/>
      <c r="R125" s="177"/>
      <c r="S125" s="177"/>
      <c r="T125" s="177"/>
      <c r="U125" s="177"/>
      <c r="V125" s="177"/>
      <c r="W125" s="177"/>
      <c r="X125" s="147"/>
      <c r="AT125" s="148" t="s">
        <v>150</v>
      </c>
      <c r="AU125" s="148" t="s">
        <v>98</v>
      </c>
      <c r="AV125" s="11" t="s">
        <v>98</v>
      </c>
      <c r="AW125" s="11" t="s">
        <v>5</v>
      </c>
      <c r="AX125" s="11" t="s">
        <v>83</v>
      </c>
      <c r="AY125" s="148" t="s">
        <v>145</v>
      </c>
    </row>
    <row r="126" spans="2:65" s="12" customFormat="1" x14ac:dyDescent="0.3">
      <c r="B126" s="149"/>
      <c r="D126" s="437" t="s">
        <v>150</v>
      </c>
      <c r="E126" s="153" t="s">
        <v>3</v>
      </c>
      <c r="F126" s="436" t="s">
        <v>151</v>
      </c>
      <c r="H126" s="435">
        <v>40.997999999999998</v>
      </c>
      <c r="I126" s="434"/>
      <c r="J126" s="434"/>
      <c r="M126" s="149"/>
      <c r="N126" s="151"/>
      <c r="O126" s="178"/>
      <c r="P126" s="178"/>
      <c r="Q126" s="178"/>
      <c r="R126" s="178"/>
      <c r="S126" s="178"/>
      <c r="T126" s="178"/>
      <c r="U126" s="178"/>
      <c r="V126" s="178"/>
      <c r="W126" s="178"/>
      <c r="X126" s="152"/>
      <c r="AT126" s="153" t="s">
        <v>150</v>
      </c>
      <c r="AU126" s="153" t="s">
        <v>98</v>
      </c>
      <c r="AV126" s="12" t="s">
        <v>149</v>
      </c>
      <c r="AW126" s="12" t="s">
        <v>5</v>
      </c>
      <c r="AX126" s="12" t="s">
        <v>23</v>
      </c>
      <c r="AY126" s="153" t="s">
        <v>145</v>
      </c>
    </row>
    <row r="127" spans="2:65" s="9" customFormat="1" ht="29.85" customHeight="1" x14ac:dyDescent="0.3">
      <c r="B127" s="124"/>
      <c r="D127" s="431" t="s">
        <v>82</v>
      </c>
      <c r="E127" s="133" t="s">
        <v>177</v>
      </c>
      <c r="F127" s="133" t="s">
        <v>1680</v>
      </c>
      <c r="I127" s="430"/>
      <c r="J127" s="430"/>
      <c r="K127" s="429">
        <f>BK127</f>
        <v>0</v>
      </c>
      <c r="M127" s="124"/>
      <c r="N127" s="126"/>
      <c r="O127" s="125"/>
      <c r="P127" s="125"/>
      <c r="Q127" s="127">
        <f>SUM(Q128:Q346)</f>
        <v>0</v>
      </c>
      <c r="R127" s="127">
        <f>SUM(R128:R346)</f>
        <v>0</v>
      </c>
      <c r="S127" s="125"/>
      <c r="T127" s="128">
        <f>SUM(T128:T346)</f>
        <v>0</v>
      </c>
      <c r="U127" s="125"/>
      <c r="V127" s="128">
        <f>SUM(V128:V346)</f>
        <v>50.770858709999999</v>
      </c>
      <c r="W127" s="125"/>
      <c r="X127" s="129">
        <f>SUM(X128:X346)</f>
        <v>0</v>
      </c>
      <c r="AR127" s="130" t="s">
        <v>23</v>
      </c>
      <c r="AT127" s="131" t="s">
        <v>82</v>
      </c>
      <c r="AU127" s="131" t="s">
        <v>23</v>
      </c>
      <c r="AY127" s="130" t="s">
        <v>145</v>
      </c>
      <c r="BK127" s="132">
        <f>SUM(BK128:BK346)</f>
        <v>0</v>
      </c>
    </row>
    <row r="128" spans="2:65" s="173" customFormat="1" ht="22.5" customHeight="1" x14ac:dyDescent="0.3">
      <c r="B128" s="117"/>
      <c r="C128" s="134" t="s">
        <v>235</v>
      </c>
      <c r="D128" s="134" t="s">
        <v>147</v>
      </c>
      <c r="E128" s="135" t="s">
        <v>236</v>
      </c>
      <c r="F128" s="179" t="s">
        <v>237</v>
      </c>
      <c r="G128" s="136" t="s">
        <v>164</v>
      </c>
      <c r="H128" s="137">
        <v>1</v>
      </c>
      <c r="I128" s="181"/>
      <c r="J128" s="181"/>
      <c r="K128" s="180">
        <f>ROUND(P128*H128,2)</f>
        <v>0</v>
      </c>
      <c r="L128" s="179" t="s">
        <v>3</v>
      </c>
      <c r="M128" s="33"/>
      <c r="N128" s="138" t="s">
        <v>3</v>
      </c>
      <c r="O128" s="41" t="s">
        <v>46</v>
      </c>
      <c r="P128" s="191">
        <f>I128+J128</f>
        <v>0</v>
      </c>
      <c r="Q128" s="191">
        <f>ROUND(I128*H128,2)</f>
        <v>0</v>
      </c>
      <c r="R128" s="191">
        <f>ROUND(J128*H128,2)</f>
        <v>0</v>
      </c>
      <c r="S128" s="168"/>
      <c r="T128" s="139">
        <f>S128*H128</f>
        <v>0</v>
      </c>
      <c r="U128" s="139">
        <v>0</v>
      </c>
      <c r="V128" s="139">
        <f>U128*H128</f>
        <v>0</v>
      </c>
      <c r="W128" s="139">
        <v>0</v>
      </c>
      <c r="X128" s="140">
        <f>W128*H128</f>
        <v>0</v>
      </c>
      <c r="AR128" s="16" t="s">
        <v>149</v>
      </c>
      <c r="AT128" s="16" t="s">
        <v>147</v>
      </c>
      <c r="AU128" s="16" t="s">
        <v>98</v>
      </c>
      <c r="AY128" s="16" t="s">
        <v>145</v>
      </c>
      <c r="BE128" s="98">
        <f>IF(O128="základní",K128,0)</f>
        <v>0</v>
      </c>
      <c r="BF128" s="98">
        <f>IF(O128="snížená",K128,0)</f>
        <v>0</v>
      </c>
      <c r="BG128" s="98">
        <f>IF(O128="zákl. přenesená",K128,0)</f>
        <v>0</v>
      </c>
      <c r="BH128" s="98">
        <f>IF(O128="sníž. přenesená",K128,0)</f>
        <v>0</v>
      </c>
      <c r="BI128" s="98">
        <f>IF(O128="nulová",K128,0)</f>
        <v>0</v>
      </c>
      <c r="BJ128" s="16" t="s">
        <v>23</v>
      </c>
      <c r="BK128" s="98">
        <f>ROUND(P128*H128,2)</f>
        <v>0</v>
      </c>
      <c r="BL128" s="16" t="s">
        <v>149</v>
      </c>
      <c r="BM128" s="16" t="s">
        <v>238</v>
      </c>
    </row>
    <row r="129" spans="2:65" s="173" customFormat="1" ht="22.5" customHeight="1" x14ac:dyDescent="0.3">
      <c r="B129" s="117"/>
      <c r="C129" s="134" t="s">
        <v>239</v>
      </c>
      <c r="D129" s="134" t="s">
        <v>147</v>
      </c>
      <c r="E129" s="135" t="s">
        <v>240</v>
      </c>
      <c r="F129" s="179" t="s">
        <v>241</v>
      </c>
      <c r="G129" s="136" t="s">
        <v>148</v>
      </c>
      <c r="H129" s="137">
        <v>193.464</v>
      </c>
      <c r="I129" s="181"/>
      <c r="J129" s="181"/>
      <c r="K129" s="180">
        <f>ROUND(P129*H129,2)</f>
        <v>0</v>
      </c>
      <c r="L129" s="179" t="s">
        <v>1652</v>
      </c>
      <c r="M129" s="33"/>
      <c r="N129" s="138" t="s">
        <v>3</v>
      </c>
      <c r="O129" s="41" t="s">
        <v>46</v>
      </c>
      <c r="P129" s="191">
        <f>I129+J129</f>
        <v>0</v>
      </c>
      <c r="Q129" s="191">
        <f>ROUND(I129*H129,2)</f>
        <v>0</v>
      </c>
      <c r="R129" s="191">
        <f>ROUND(J129*H129,2)</f>
        <v>0</v>
      </c>
      <c r="S129" s="168"/>
      <c r="T129" s="139">
        <f>S129*H129</f>
        <v>0</v>
      </c>
      <c r="U129" s="139">
        <v>2.5999999999999998E-4</v>
      </c>
      <c r="V129" s="139">
        <f>U129*H129</f>
        <v>5.0300639999999994E-2</v>
      </c>
      <c r="W129" s="139">
        <v>0</v>
      </c>
      <c r="X129" s="140">
        <f>W129*H129</f>
        <v>0</v>
      </c>
      <c r="AR129" s="16" t="s">
        <v>149</v>
      </c>
      <c r="AT129" s="16" t="s">
        <v>147</v>
      </c>
      <c r="AU129" s="16" t="s">
        <v>98</v>
      </c>
      <c r="AY129" s="16" t="s">
        <v>145</v>
      </c>
      <c r="BE129" s="98">
        <f>IF(O129="základní",K129,0)</f>
        <v>0</v>
      </c>
      <c r="BF129" s="98">
        <f>IF(O129="snížená",K129,0)</f>
        <v>0</v>
      </c>
      <c r="BG129" s="98">
        <f>IF(O129="zákl. přenesená",K129,0)</f>
        <v>0</v>
      </c>
      <c r="BH129" s="98">
        <f>IF(O129="sníž. přenesená",K129,0)</f>
        <v>0</v>
      </c>
      <c r="BI129" s="98">
        <f>IF(O129="nulová",K129,0)</f>
        <v>0</v>
      </c>
      <c r="BJ129" s="16" t="s">
        <v>23</v>
      </c>
      <c r="BK129" s="98">
        <f>ROUND(P129*H129,2)</f>
        <v>0</v>
      </c>
      <c r="BL129" s="16" t="s">
        <v>149</v>
      </c>
      <c r="BM129" s="16" t="s">
        <v>242</v>
      </c>
    </row>
    <row r="130" spans="2:65" s="11" customFormat="1" x14ac:dyDescent="0.3">
      <c r="B130" s="145"/>
      <c r="D130" s="437" t="s">
        <v>150</v>
      </c>
      <c r="E130" s="148" t="s">
        <v>3</v>
      </c>
      <c r="F130" s="440" t="s">
        <v>243</v>
      </c>
      <c r="H130" s="439">
        <v>193.464</v>
      </c>
      <c r="I130" s="438"/>
      <c r="J130" s="438"/>
      <c r="M130" s="145"/>
      <c r="N130" s="146"/>
      <c r="O130" s="177"/>
      <c r="P130" s="177"/>
      <c r="Q130" s="177"/>
      <c r="R130" s="177"/>
      <c r="S130" s="177"/>
      <c r="T130" s="177"/>
      <c r="U130" s="177"/>
      <c r="V130" s="177"/>
      <c r="W130" s="177"/>
      <c r="X130" s="147"/>
      <c r="AT130" s="148" t="s">
        <v>150</v>
      </c>
      <c r="AU130" s="148" t="s">
        <v>98</v>
      </c>
      <c r="AV130" s="11" t="s">
        <v>98</v>
      </c>
      <c r="AW130" s="11" t="s">
        <v>5</v>
      </c>
      <c r="AX130" s="11" t="s">
        <v>83</v>
      </c>
      <c r="AY130" s="148" t="s">
        <v>145</v>
      </c>
    </row>
    <row r="131" spans="2:65" s="12" customFormat="1" x14ac:dyDescent="0.3">
      <c r="B131" s="149"/>
      <c r="D131" s="445" t="s">
        <v>150</v>
      </c>
      <c r="E131" s="444" t="s">
        <v>3</v>
      </c>
      <c r="F131" s="443" t="s">
        <v>151</v>
      </c>
      <c r="H131" s="150">
        <v>193.464</v>
      </c>
      <c r="I131" s="434"/>
      <c r="J131" s="434"/>
      <c r="M131" s="149"/>
      <c r="N131" s="151"/>
      <c r="O131" s="178"/>
      <c r="P131" s="178"/>
      <c r="Q131" s="178"/>
      <c r="R131" s="178"/>
      <c r="S131" s="178"/>
      <c r="T131" s="178"/>
      <c r="U131" s="178"/>
      <c r="V131" s="178"/>
      <c r="W131" s="178"/>
      <c r="X131" s="152"/>
      <c r="AT131" s="153" t="s">
        <v>150</v>
      </c>
      <c r="AU131" s="153" t="s">
        <v>98</v>
      </c>
      <c r="AV131" s="12" t="s">
        <v>149</v>
      </c>
      <c r="AW131" s="12" t="s">
        <v>5</v>
      </c>
      <c r="AX131" s="12" t="s">
        <v>23</v>
      </c>
      <c r="AY131" s="153" t="s">
        <v>145</v>
      </c>
    </row>
    <row r="132" spans="2:65" s="173" customFormat="1" ht="22.5" customHeight="1" x14ac:dyDescent="0.3">
      <c r="B132" s="117"/>
      <c r="C132" s="134" t="s">
        <v>244</v>
      </c>
      <c r="D132" s="134" t="s">
        <v>147</v>
      </c>
      <c r="E132" s="135" t="s">
        <v>245</v>
      </c>
      <c r="F132" s="179" t="s">
        <v>246</v>
      </c>
      <c r="G132" s="136" t="s">
        <v>148</v>
      </c>
      <c r="H132" s="137">
        <v>193.464</v>
      </c>
      <c r="I132" s="181"/>
      <c r="J132" s="181"/>
      <c r="K132" s="180">
        <f>ROUND(P132*H132,2)</f>
        <v>0</v>
      </c>
      <c r="L132" s="179" t="s">
        <v>1652</v>
      </c>
      <c r="M132" s="33"/>
      <c r="N132" s="138" t="s">
        <v>3</v>
      </c>
      <c r="O132" s="41" t="s">
        <v>46</v>
      </c>
      <c r="P132" s="191">
        <f>I132+J132</f>
        <v>0</v>
      </c>
      <c r="Q132" s="191">
        <f>ROUND(I132*H132,2)</f>
        <v>0</v>
      </c>
      <c r="R132" s="191">
        <f>ROUND(J132*H132,2)</f>
        <v>0</v>
      </c>
      <c r="S132" s="168"/>
      <c r="T132" s="139">
        <f>S132*H132</f>
        <v>0</v>
      </c>
      <c r="U132" s="139">
        <v>3.0000000000000001E-3</v>
      </c>
      <c r="V132" s="139">
        <f>U132*H132</f>
        <v>0.58039200000000002</v>
      </c>
      <c r="W132" s="139">
        <v>0</v>
      </c>
      <c r="X132" s="140">
        <f>W132*H132</f>
        <v>0</v>
      </c>
      <c r="AR132" s="16" t="s">
        <v>149</v>
      </c>
      <c r="AT132" s="16" t="s">
        <v>147</v>
      </c>
      <c r="AU132" s="16" t="s">
        <v>98</v>
      </c>
      <c r="AY132" s="16" t="s">
        <v>145</v>
      </c>
      <c r="BE132" s="98">
        <f>IF(O132="základní",K132,0)</f>
        <v>0</v>
      </c>
      <c r="BF132" s="98">
        <f>IF(O132="snížená",K132,0)</f>
        <v>0</v>
      </c>
      <c r="BG132" s="98">
        <f>IF(O132="zákl. přenesená",K132,0)</f>
        <v>0</v>
      </c>
      <c r="BH132" s="98">
        <f>IF(O132="sníž. přenesená",K132,0)</f>
        <v>0</v>
      </c>
      <c r="BI132" s="98">
        <f>IF(O132="nulová",K132,0)</f>
        <v>0</v>
      </c>
      <c r="BJ132" s="16" t="s">
        <v>23</v>
      </c>
      <c r="BK132" s="98">
        <f>ROUND(P132*H132,2)</f>
        <v>0</v>
      </c>
      <c r="BL132" s="16" t="s">
        <v>149</v>
      </c>
      <c r="BM132" s="16" t="s">
        <v>247</v>
      </c>
    </row>
    <row r="133" spans="2:65" s="11" customFormat="1" x14ac:dyDescent="0.3">
      <c r="B133" s="145"/>
      <c r="D133" s="437" t="s">
        <v>150</v>
      </c>
      <c r="E133" s="148" t="s">
        <v>3</v>
      </c>
      <c r="F133" s="440" t="s">
        <v>243</v>
      </c>
      <c r="H133" s="439">
        <v>193.464</v>
      </c>
      <c r="I133" s="438"/>
      <c r="J133" s="438"/>
      <c r="M133" s="145"/>
      <c r="N133" s="146"/>
      <c r="O133" s="177"/>
      <c r="P133" s="177"/>
      <c r="Q133" s="177"/>
      <c r="R133" s="177"/>
      <c r="S133" s="177"/>
      <c r="T133" s="177"/>
      <c r="U133" s="177"/>
      <c r="V133" s="177"/>
      <c r="W133" s="177"/>
      <c r="X133" s="147"/>
      <c r="AT133" s="148" t="s">
        <v>150</v>
      </c>
      <c r="AU133" s="148" t="s">
        <v>98</v>
      </c>
      <c r="AV133" s="11" t="s">
        <v>98</v>
      </c>
      <c r="AW133" s="11" t="s">
        <v>5</v>
      </c>
      <c r="AX133" s="11" t="s">
        <v>83</v>
      </c>
      <c r="AY133" s="148" t="s">
        <v>145</v>
      </c>
    </row>
    <row r="134" spans="2:65" s="12" customFormat="1" x14ac:dyDescent="0.3">
      <c r="B134" s="149"/>
      <c r="D134" s="445" t="s">
        <v>150</v>
      </c>
      <c r="E134" s="444" t="s">
        <v>3</v>
      </c>
      <c r="F134" s="443" t="s">
        <v>151</v>
      </c>
      <c r="H134" s="150">
        <v>193.464</v>
      </c>
      <c r="I134" s="434"/>
      <c r="J134" s="434"/>
      <c r="M134" s="149"/>
      <c r="N134" s="151"/>
      <c r="O134" s="178"/>
      <c r="P134" s="178"/>
      <c r="Q134" s="178"/>
      <c r="R134" s="178"/>
      <c r="S134" s="178"/>
      <c r="T134" s="178"/>
      <c r="U134" s="178"/>
      <c r="V134" s="178"/>
      <c r="W134" s="178"/>
      <c r="X134" s="152"/>
      <c r="AT134" s="153" t="s">
        <v>150</v>
      </c>
      <c r="AU134" s="153" t="s">
        <v>98</v>
      </c>
      <c r="AV134" s="12" t="s">
        <v>149</v>
      </c>
      <c r="AW134" s="12" t="s">
        <v>5</v>
      </c>
      <c r="AX134" s="12" t="s">
        <v>23</v>
      </c>
      <c r="AY134" s="153" t="s">
        <v>145</v>
      </c>
    </row>
    <row r="135" spans="2:65" s="173" customFormat="1" ht="22.5" customHeight="1" x14ac:dyDescent="0.3">
      <c r="B135" s="117"/>
      <c r="C135" s="134" t="s">
        <v>248</v>
      </c>
      <c r="D135" s="134" t="s">
        <v>147</v>
      </c>
      <c r="E135" s="135" t="s">
        <v>249</v>
      </c>
      <c r="F135" s="179" t="s">
        <v>250</v>
      </c>
      <c r="G135" s="136" t="s">
        <v>148</v>
      </c>
      <c r="H135" s="137">
        <v>193.464</v>
      </c>
      <c r="I135" s="181"/>
      <c r="J135" s="181"/>
      <c r="K135" s="180">
        <f>ROUND(P135*H135,2)</f>
        <v>0</v>
      </c>
      <c r="L135" s="179" t="s">
        <v>1652</v>
      </c>
      <c r="M135" s="33"/>
      <c r="N135" s="138" t="s">
        <v>3</v>
      </c>
      <c r="O135" s="41" t="s">
        <v>46</v>
      </c>
      <c r="P135" s="191">
        <f>I135+J135</f>
        <v>0</v>
      </c>
      <c r="Q135" s="191">
        <f>ROUND(I135*H135,2)</f>
        <v>0</v>
      </c>
      <c r="R135" s="191">
        <f>ROUND(J135*H135,2)</f>
        <v>0</v>
      </c>
      <c r="S135" s="168"/>
      <c r="T135" s="139">
        <f>S135*H135</f>
        <v>0</v>
      </c>
      <c r="U135" s="139">
        <v>1.6899999999999998E-2</v>
      </c>
      <c r="V135" s="139">
        <f>U135*H135</f>
        <v>3.2695415999999997</v>
      </c>
      <c r="W135" s="139">
        <v>0</v>
      </c>
      <c r="X135" s="140">
        <f>W135*H135</f>
        <v>0</v>
      </c>
      <c r="AR135" s="16" t="s">
        <v>149</v>
      </c>
      <c r="AT135" s="16" t="s">
        <v>147</v>
      </c>
      <c r="AU135" s="16" t="s">
        <v>98</v>
      </c>
      <c r="AY135" s="16" t="s">
        <v>145</v>
      </c>
      <c r="BE135" s="98">
        <f>IF(O135="základní",K135,0)</f>
        <v>0</v>
      </c>
      <c r="BF135" s="98">
        <f>IF(O135="snížená",K135,0)</f>
        <v>0</v>
      </c>
      <c r="BG135" s="98">
        <f>IF(O135="zákl. přenesená",K135,0)</f>
        <v>0</v>
      </c>
      <c r="BH135" s="98">
        <f>IF(O135="sníž. přenesená",K135,0)</f>
        <v>0</v>
      </c>
      <c r="BI135" s="98">
        <f>IF(O135="nulová",K135,0)</f>
        <v>0</v>
      </c>
      <c r="BJ135" s="16" t="s">
        <v>23</v>
      </c>
      <c r="BK135" s="98">
        <f>ROUND(P135*H135,2)</f>
        <v>0</v>
      </c>
      <c r="BL135" s="16" t="s">
        <v>149</v>
      </c>
      <c r="BM135" s="16" t="s">
        <v>251</v>
      </c>
    </row>
    <row r="136" spans="2:65" s="10" customFormat="1" x14ac:dyDescent="0.3">
      <c r="B136" s="141"/>
      <c r="D136" s="437" t="s">
        <v>150</v>
      </c>
      <c r="E136" s="144" t="s">
        <v>3</v>
      </c>
      <c r="F136" s="442" t="s">
        <v>252</v>
      </c>
      <c r="H136" s="144" t="s">
        <v>3</v>
      </c>
      <c r="I136" s="441"/>
      <c r="J136" s="441"/>
      <c r="M136" s="141"/>
      <c r="N136" s="142"/>
      <c r="O136" s="182"/>
      <c r="P136" s="182"/>
      <c r="Q136" s="182"/>
      <c r="R136" s="182"/>
      <c r="S136" s="182"/>
      <c r="T136" s="182"/>
      <c r="U136" s="182"/>
      <c r="V136" s="182"/>
      <c r="W136" s="182"/>
      <c r="X136" s="143"/>
      <c r="AT136" s="144" t="s">
        <v>150</v>
      </c>
      <c r="AU136" s="144" t="s">
        <v>98</v>
      </c>
      <c r="AV136" s="10" t="s">
        <v>23</v>
      </c>
      <c r="AW136" s="10" t="s">
        <v>5</v>
      </c>
      <c r="AX136" s="10" t="s">
        <v>83</v>
      </c>
      <c r="AY136" s="144" t="s">
        <v>145</v>
      </c>
    </row>
    <row r="137" spans="2:65" s="11" customFormat="1" x14ac:dyDescent="0.3">
      <c r="B137" s="145"/>
      <c r="D137" s="437" t="s">
        <v>150</v>
      </c>
      <c r="E137" s="148" t="s">
        <v>3</v>
      </c>
      <c r="F137" s="440" t="s">
        <v>243</v>
      </c>
      <c r="H137" s="439">
        <v>193.464</v>
      </c>
      <c r="I137" s="438"/>
      <c r="J137" s="438"/>
      <c r="M137" s="145"/>
      <c r="N137" s="146"/>
      <c r="O137" s="177"/>
      <c r="P137" s="177"/>
      <c r="Q137" s="177"/>
      <c r="R137" s="177"/>
      <c r="S137" s="177"/>
      <c r="T137" s="177"/>
      <c r="U137" s="177"/>
      <c r="V137" s="177"/>
      <c r="W137" s="177"/>
      <c r="X137" s="147"/>
      <c r="AT137" s="148" t="s">
        <v>150</v>
      </c>
      <c r="AU137" s="148" t="s">
        <v>98</v>
      </c>
      <c r="AV137" s="11" t="s">
        <v>98</v>
      </c>
      <c r="AW137" s="11" t="s">
        <v>5</v>
      </c>
      <c r="AX137" s="11" t="s">
        <v>83</v>
      </c>
      <c r="AY137" s="148" t="s">
        <v>145</v>
      </c>
    </row>
    <row r="138" spans="2:65" s="12" customFormat="1" x14ac:dyDescent="0.3">
      <c r="B138" s="149"/>
      <c r="D138" s="445" t="s">
        <v>150</v>
      </c>
      <c r="E138" s="444" t="s">
        <v>3</v>
      </c>
      <c r="F138" s="443" t="s">
        <v>151</v>
      </c>
      <c r="H138" s="150">
        <v>193.464</v>
      </c>
      <c r="I138" s="434"/>
      <c r="J138" s="434"/>
      <c r="M138" s="149"/>
      <c r="N138" s="151"/>
      <c r="O138" s="178"/>
      <c r="P138" s="178"/>
      <c r="Q138" s="178"/>
      <c r="R138" s="178"/>
      <c r="S138" s="178"/>
      <c r="T138" s="178"/>
      <c r="U138" s="178"/>
      <c r="V138" s="178"/>
      <c r="W138" s="178"/>
      <c r="X138" s="152"/>
      <c r="AT138" s="153" t="s">
        <v>150</v>
      </c>
      <c r="AU138" s="153" t="s">
        <v>98</v>
      </c>
      <c r="AV138" s="12" t="s">
        <v>149</v>
      </c>
      <c r="AW138" s="12" t="s">
        <v>5</v>
      </c>
      <c r="AX138" s="12" t="s">
        <v>23</v>
      </c>
      <c r="AY138" s="153" t="s">
        <v>145</v>
      </c>
    </row>
    <row r="139" spans="2:65" s="173" customFormat="1" ht="22.5" customHeight="1" x14ac:dyDescent="0.3">
      <c r="B139" s="117"/>
      <c r="C139" s="134" t="s">
        <v>253</v>
      </c>
      <c r="D139" s="134" t="s">
        <v>147</v>
      </c>
      <c r="E139" s="135" t="s">
        <v>254</v>
      </c>
      <c r="F139" s="179" t="s">
        <v>255</v>
      </c>
      <c r="G139" s="136" t="s">
        <v>148</v>
      </c>
      <c r="H139" s="137">
        <v>379.62</v>
      </c>
      <c r="I139" s="181"/>
      <c r="J139" s="181"/>
      <c r="K139" s="180">
        <f>ROUND(P139*H139,2)</f>
        <v>0</v>
      </c>
      <c r="L139" s="179" t="s">
        <v>1652</v>
      </c>
      <c r="M139" s="33"/>
      <c r="N139" s="138" t="s">
        <v>3</v>
      </c>
      <c r="O139" s="41" t="s">
        <v>46</v>
      </c>
      <c r="P139" s="191">
        <f>I139+J139</f>
        <v>0</v>
      </c>
      <c r="Q139" s="191">
        <f>ROUND(I139*H139,2)</f>
        <v>0</v>
      </c>
      <c r="R139" s="191">
        <f>ROUND(J139*H139,2)</f>
        <v>0</v>
      </c>
      <c r="S139" s="168"/>
      <c r="T139" s="139">
        <f>S139*H139</f>
        <v>0</v>
      </c>
      <c r="U139" s="139">
        <v>2.5999999999999998E-4</v>
      </c>
      <c r="V139" s="139">
        <f>U139*H139</f>
        <v>9.8701199999999989E-2</v>
      </c>
      <c r="W139" s="139">
        <v>0</v>
      </c>
      <c r="X139" s="140">
        <f>W139*H139</f>
        <v>0</v>
      </c>
      <c r="AR139" s="16" t="s">
        <v>149</v>
      </c>
      <c r="AT139" s="16" t="s">
        <v>147</v>
      </c>
      <c r="AU139" s="16" t="s">
        <v>98</v>
      </c>
      <c r="AY139" s="16" t="s">
        <v>145</v>
      </c>
      <c r="BE139" s="98">
        <f>IF(O139="základní",K139,0)</f>
        <v>0</v>
      </c>
      <c r="BF139" s="98">
        <f>IF(O139="snížená",K139,0)</f>
        <v>0</v>
      </c>
      <c r="BG139" s="98">
        <f>IF(O139="zákl. přenesená",K139,0)</f>
        <v>0</v>
      </c>
      <c r="BH139" s="98">
        <f>IF(O139="sníž. přenesená",K139,0)</f>
        <v>0</v>
      </c>
      <c r="BI139" s="98">
        <f>IF(O139="nulová",K139,0)</f>
        <v>0</v>
      </c>
      <c r="BJ139" s="16" t="s">
        <v>23</v>
      </c>
      <c r="BK139" s="98">
        <f>ROUND(P139*H139,2)</f>
        <v>0</v>
      </c>
      <c r="BL139" s="16" t="s">
        <v>149</v>
      </c>
      <c r="BM139" s="16" t="s">
        <v>256</v>
      </c>
    </row>
    <row r="140" spans="2:65" s="10" customFormat="1" x14ac:dyDescent="0.3">
      <c r="B140" s="141"/>
      <c r="D140" s="437" t="s">
        <v>150</v>
      </c>
      <c r="E140" s="144" t="s">
        <v>3</v>
      </c>
      <c r="F140" s="442" t="s">
        <v>257</v>
      </c>
      <c r="H140" s="144" t="s">
        <v>3</v>
      </c>
      <c r="I140" s="441"/>
      <c r="J140" s="441"/>
      <c r="M140" s="141"/>
      <c r="N140" s="142"/>
      <c r="O140" s="182"/>
      <c r="P140" s="182"/>
      <c r="Q140" s="182"/>
      <c r="R140" s="182"/>
      <c r="S140" s="182"/>
      <c r="T140" s="182"/>
      <c r="U140" s="182"/>
      <c r="V140" s="182"/>
      <c r="W140" s="182"/>
      <c r="X140" s="143"/>
      <c r="AT140" s="144" t="s">
        <v>150</v>
      </c>
      <c r="AU140" s="144" t="s">
        <v>98</v>
      </c>
      <c r="AV140" s="10" t="s">
        <v>23</v>
      </c>
      <c r="AW140" s="10" t="s">
        <v>5</v>
      </c>
      <c r="AX140" s="10" t="s">
        <v>83</v>
      </c>
      <c r="AY140" s="144" t="s">
        <v>145</v>
      </c>
    </row>
    <row r="141" spans="2:65" s="11" customFormat="1" x14ac:dyDescent="0.3">
      <c r="B141" s="145"/>
      <c r="D141" s="437" t="s">
        <v>150</v>
      </c>
      <c r="E141" s="148" t="s">
        <v>3</v>
      </c>
      <c r="F141" s="440" t="s">
        <v>258</v>
      </c>
      <c r="H141" s="439">
        <v>17.202000000000002</v>
      </c>
      <c r="I141" s="438"/>
      <c r="J141" s="438"/>
      <c r="M141" s="145"/>
      <c r="N141" s="146"/>
      <c r="O141" s="177"/>
      <c r="P141" s="177"/>
      <c r="Q141" s="177"/>
      <c r="R141" s="177"/>
      <c r="S141" s="177"/>
      <c r="T141" s="177"/>
      <c r="U141" s="177"/>
      <c r="V141" s="177"/>
      <c r="W141" s="177"/>
      <c r="X141" s="147"/>
      <c r="AT141" s="148" t="s">
        <v>150</v>
      </c>
      <c r="AU141" s="148" t="s">
        <v>98</v>
      </c>
      <c r="AV141" s="11" t="s">
        <v>98</v>
      </c>
      <c r="AW141" s="11" t="s">
        <v>5</v>
      </c>
      <c r="AX141" s="11" t="s">
        <v>83</v>
      </c>
      <c r="AY141" s="148" t="s">
        <v>145</v>
      </c>
    </row>
    <row r="142" spans="2:65" s="10" customFormat="1" x14ac:dyDescent="0.3">
      <c r="B142" s="141"/>
      <c r="D142" s="437" t="s">
        <v>150</v>
      </c>
      <c r="E142" s="144" t="s">
        <v>3</v>
      </c>
      <c r="F142" s="442" t="s">
        <v>259</v>
      </c>
      <c r="H142" s="144" t="s">
        <v>3</v>
      </c>
      <c r="I142" s="441"/>
      <c r="J142" s="441"/>
      <c r="M142" s="141"/>
      <c r="N142" s="142"/>
      <c r="O142" s="182"/>
      <c r="P142" s="182"/>
      <c r="Q142" s="182"/>
      <c r="R142" s="182"/>
      <c r="S142" s="182"/>
      <c r="T142" s="182"/>
      <c r="U142" s="182"/>
      <c r="V142" s="182"/>
      <c r="W142" s="182"/>
      <c r="X142" s="143"/>
      <c r="AT142" s="144" t="s">
        <v>150</v>
      </c>
      <c r="AU142" s="144" t="s">
        <v>98</v>
      </c>
      <c r="AV142" s="10" t="s">
        <v>23</v>
      </c>
      <c r="AW142" s="10" t="s">
        <v>5</v>
      </c>
      <c r="AX142" s="10" t="s">
        <v>83</v>
      </c>
      <c r="AY142" s="144" t="s">
        <v>145</v>
      </c>
    </row>
    <row r="143" spans="2:65" s="11" customFormat="1" x14ac:dyDescent="0.3">
      <c r="B143" s="145"/>
      <c r="D143" s="437" t="s">
        <v>150</v>
      </c>
      <c r="E143" s="148" t="s">
        <v>3</v>
      </c>
      <c r="F143" s="440" t="s">
        <v>260</v>
      </c>
      <c r="H143" s="439">
        <v>35.158999999999999</v>
      </c>
      <c r="I143" s="438"/>
      <c r="J143" s="438"/>
      <c r="M143" s="145"/>
      <c r="N143" s="146"/>
      <c r="O143" s="177"/>
      <c r="P143" s="177"/>
      <c r="Q143" s="177"/>
      <c r="R143" s="177"/>
      <c r="S143" s="177"/>
      <c r="T143" s="177"/>
      <c r="U143" s="177"/>
      <c r="V143" s="177"/>
      <c r="W143" s="177"/>
      <c r="X143" s="147"/>
      <c r="AT143" s="148" t="s">
        <v>150</v>
      </c>
      <c r="AU143" s="148" t="s">
        <v>98</v>
      </c>
      <c r="AV143" s="11" t="s">
        <v>98</v>
      </c>
      <c r="AW143" s="11" t="s">
        <v>5</v>
      </c>
      <c r="AX143" s="11" t="s">
        <v>83</v>
      </c>
      <c r="AY143" s="148" t="s">
        <v>145</v>
      </c>
    </row>
    <row r="144" spans="2:65" s="10" customFormat="1" x14ac:dyDescent="0.3">
      <c r="B144" s="141"/>
      <c r="D144" s="437" t="s">
        <v>150</v>
      </c>
      <c r="E144" s="144" t="s">
        <v>3</v>
      </c>
      <c r="F144" s="442" t="s">
        <v>261</v>
      </c>
      <c r="H144" s="144" t="s">
        <v>3</v>
      </c>
      <c r="I144" s="441"/>
      <c r="J144" s="441"/>
      <c r="M144" s="141"/>
      <c r="N144" s="142"/>
      <c r="O144" s="182"/>
      <c r="P144" s="182"/>
      <c r="Q144" s="182"/>
      <c r="R144" s="182"/>
      <c r="S144" s="182"/>
      <c r="T144" s="182"/>
      <c r="U144" s="182"/>
      <c r="V144" s="182"/>
      <c r="W144" s="182"/>
      <c r="X144" s="143"/>
      <c r="AT144" s="144" t="s">
        <v>150</v>
      </c>
      <c r="AU144" s="144" t="s">
        <v>98</v>
      </c>
      <c r="AV144" s="10" t="s">
        <v>23</v>
      </c>
      <c r="AW144" s="10" t="s">
        <v>5</v>
      </c>
      <c r="AX144" s="10" t="s">
        <v>83</v>
      </c>
      <c r="AY144" s="144" t="s">
        <v>145</v>
      </c>
    </row>
    <row r="145" spans="2:51" s="11" customFormat="1" x14ac:dyDescent="0.3">
      <c r="B145" s="145"/>
      <c r="D145" s="437" t="s">
        <v>150</v>
      </c>
      <c r="E145" s="148" t="s">
        <v>3</v>
      </c>
      <c r="F145" s="440" t="s">
        <v>262</v>
      </c>
      <c r="H145" s="439">
        <v>10.866</v>
      </c>
      <c r="I145" s="438"/>
      <c r="J145" s="438"/>
      <c r="M145" s="145"/>
      <c r="N145" s="146"/>
      <c r="O145" s="177"/>
      <c r="P145" s="177"/>
      <c r="Q145" s="177"/>
      <c r="R145" s="177"/>
      <c r="S145" s="177"/>
      <c r="T145" s="177"/>
      <c r="U145" s="177"/>
      <c r="V145" s="177"/>
      <c r="W145" s="177"/>
      <c r="X145" s="147"/>
      <c r="AT145" s="148" t="s">
        <v>150</v>
      </c>
      <c r="AU145" s="148" t="s">
        <v>98</v>
      </c>
      <c r="AV145" s="11" t="s">
        <v>98</v>
      </c>
      <c r="AW145" s="11" t="s">
        <v>5</v>
      </c>
      <c r="AX145" s="11" t="s">
        <v>83</v>
      </c>
      <c r="AY145" s="148" t="s">
        <v>145</v>
      </c>
    </row>
    <row r="146" spans="2:51" s="10" customFormat="1" x14ac:dyDescent="0.3">
      <c r="B146" s="141"/>
      <c r="D146" s="437" t="s">
        <v>150</v>
      </c>
      <c r="E146" s="144" t="s">
        <v>3</v>
      </c>
      <c r="F146" s="442" t="s">
        <v>263</v>
      </c>
      <c r="H146" s="144" t="s">
        <v>3</v>
      </c>
      <c r="I146" s="441"/>
      <c r="J146" s="441"/>
      <c r="M146" s="141"/>
      <c r="N146" s="142"/>
      <c r="O146" s="182"/>
      <c r="P146" s="182"/>
      <c r="Q146" s="182"/>
      <c r="R146" s="182"/>
      <c r="S146" s="182"/>
      <c r="T146" s="182"/>
      <c r="U146" s="182"/>
      <c r="V146" s="182"/>
      <c r="W146" s="182"/>
      <c r="X146" s="143"/>
      <c r="AT146" s="144" t="s">
        <v>150</v>
      </c>
      <c r="AU146" s="144" t="s">
        <v>98</v>
      </c>
      <c r="AV146" s="10" t="s">
        <v>23</v>
      </c>
      <c r="AW146" s="10" t="s">
        <v>5</v>
      </c>
      <c r="AX146" s="10" t="s">
        <v>83</v>
      </c>
      <c r="AY146" s="144" t="s">
        <v>145</v>
      </c>
    </row>
    <row r="147" spans="2:51" s="11" customFormat="1" x14ac:dyDescent="0.3">
      <c r="B147" s="145"/>
      <c r="D147" s="437" t="s">
        <v>150</v>
      </c>
      <c r="E147" s="148" t="s">
        <v>3</v>
      </c>
      <c r="F147" s="440" t="s">
        <v>264</v>
      </c>
      <c r="H147" s="439">
        <v>5.266</v>
      </c>
      <c r="I147" s="438"/>
      <c r="J147" s="438"/>
      <c r="M147" s="145"/>
      <c r="N147" s="146"/>
      <c r="O147" s="177"/>
      <c r="P147" s="177"/>
      <c r="Q147" s="177"/>
      <c r="R147" s="177"/>
      <c r="S147" s="177"/>
      <c r="T147" s="177"/>
      <c r="U147" s="177"/>
      <c r="V147" s="177"/>
      <c r="W147" s="177"/>
      <c r="X147" s="147"/>
      <c r="AT147" s="148" t="s">
        <v>150</v>
      </c>
      <c r="AU147" s="148" t="s">
        <v>98</v>
      </c>
      <c r="AV147" s="11" t="s">
        <v>98</v>
      </c>
      <c r="AW147" s="11" t="s">
        <v>5</v>
      </c>
      <c r="AX147" s="11" t="s">
        <v>83</v>
      </c>
      <c r="AY147" s="148" t="s">
        <v>145</v>
      </c>
    </row>
    <row r="148" spans="2:51" s="10" customFormat="1" x14ac:dyDescent="0.3">
      <c r="B148" s="141"/>
      <c r="D148" s="437" t="s">
        <v>150</v>
      </c>
      <c r="E148" s="144" t="s">
        <v>3</v>
      </c>
      <c r="F148" s="442" t="s">
        <v>265</v>
      </c>
      <c r="H148" s="144" t="s">
        <v>3</v>
      </c>
      <c r="I148" s="441"/>
      <c r="J148" s="441"/>
      <c r="M148" s="141"/>
      <c r="N148" s="142"/>
      <c r="O148" s="182"/>
      <c r="P148" s="182"/>
      <c r="Q148" s="182"/>
      <c r="R148" s="182"/>
      <c r="S148" s="182"/>
      <c r="T148" s="182"/>
      <c r="U148" s="182"/>
      <c r="V148" s="182"/>
      <c r="W148" s="182"/>
      <c r="X148" s="143"/>
      <c r="AT148" s="144" t="s">
        <v>150</v>
      </c>
      <c r="AU148" s="144" t="s">
        <v>98</v>
      </c>
      <c r="AV148" s="10" t="s">
        <v>23</v>
      </c>
      <c r="AW148" s="10" t="s">
        <v>5</v>
      </c>
      <c r="AX148" s="10" t="s">
        <v>83</v>
      </c>
      <c r="AY148" s="144" t="s">
        <v>145</v>
      </c>
    </row>
    <row r="149" spans="2:51" s="11" customFormat="1" x14ac:dyDescent="0.3">
      <c r="B149" s="145"/>
      <c r="D149" s="437" t="s">
        <v>150</v>
      </c>
      <c r="E149" s="148" t="s">
        <v>3</v>
      </c>
      <c r="F149" s="440" t="s">
        <v>266</v>
      </c>
      <c r="H149" s="439">
        <v>4.0369999999999999</v>
      </c>
      <c r="I149" s="438"/>
      <c r="J149" s="438"/>
      <c r="M149" s="145"/>
      <c r="N149" s="146"/>
      <c r="O149" s="177"/>
      <c r="P149" s="177"/>
      <c r="Q149" s="177"/>
      <c r="R149" s="177"/>
      <c r="S149" s="177"/>
      <c r="T149" s="177"/>
      <c r="U149" s="177"/>
      <c r="V149" s="177"/>
      <c r="W149" s="177"/>
      <c r="X149" s="147"/>
      <c r="AT149" s="148" t="s">
        <v>150</v>
      </c>
      <c r="AU149" s="148" t="s">
        <v>98</v>
      </c>
      <c r="AV149" s="11" t="s">
        <v>98</v>
      </c>
      <c r="AW149" s="11" t="s">
        <v>5</v>
      </c>
      <c r="AX149" s="11" t="s">
        <v>83</v>
      </c>
      <c r="AY149" s="148" t="s">
        <v>145</v>
      </c>
    </row>
    <row r="150" spans="2:51" s="10" customFormat="1" x14ac:dyDescent="0.3">
      <c r="B150" s="141"/>
      <c r="D150" s="437" t="s">
        <v>150</v>
      </c>
      <c r="E150" s="144" t="s">
        <v>3</v>
      </c>
      <c r="F150" s="442" t="s">
        <v>267</v>
      </c>
      <c r="H150" s="144" t="s">
        <v>3</v>
      </c>
      <c r="I150" s="441"/>
      <c r="J150" s="441"/>
      <c r="M150" s="141"/>
      <c r="N150" s="142"/>
      <c r="O150" s="182"/>
      <c r="P150" s="182"/>
      <c r="Q150" s="182"/>
      <c r="R150" s="182"/>
      <c r="S150" s="182"/>
      <c r="T150" s="182"/>
      <c r="U150" s="182"/>
      <c r="V150" s="182"/>
      <c r="W150" s="182"/>
      <c r="X150" s="143"/>
      <c r="AT150" s="144" t="s">
        <v>150</v>
      </c>
      <c r="AU150" s="144" t="s">
        <v>98</v>
      </c>
      <c r="AV150" s="10" t="s">
        <v>23</v>
      </c>
      <c r="AW150" s="10" t="s">
        <v>5</v>
      </c>
      <c r="AX150" s="10" t="s">
        <v>83</v>
      </c>
      <c r="AY150" s="144" t="s">
        <v>145</v>
      </c>
    </row>
    <row r="151" spans="2:51" s="11" customFormat="1" x14ac:dyDescent="0.3">
      <c r="B151" s="145"/>
      <c r="D151" s="437" t="s">
        <v>150</v>
      </c>
      <c r="E151" s="148" t="s">
        <v>3</v>
      </c>
      <c r="F151" s="440" t="s">
        <v>268</v>
      </c>
      <c r="H151" s="439">
        <v>9.0259999999999998</v>
      </c>
      <c r="I151" s="438"/>
      <c r="J151" s="438"/>
      <c r="M151" s="145"/>
      <c r="N151" s="146"/>
      <c r="O151" s="177"/>
      <c r="P151" s="177"/>
      <c r="Q151" s="177"/>
      <c r="R151" s="177"/>
      <c r="S151" s="177"/>
      <c r="T151" s="177"/>
      <c r="U151" s="177"/>
      <c r="V151" s="177"/>
      <c r="W151" s="177"/>
      <c r="X151" s="147"/>
      <c r="AT151" s="148" t="s">
        <v>150</v>
      </c>
      <c r="AU151" s="148" t="s">
        <v>98</v>
      </c>
      <c r="AV151" s="11" t="s">
        <v>98</v>
      </c>
      <c r="AW151" s="11" t="s">
        <v>5</v>
      </c>
      <c r="AX151" s="11" t="s">
        <v>83</v>
      </c>
      <c r="AY151" s="148" t="s">
        <v>145</v>
      </c>
    </row>
    <row r="152" spans="2:51" s="10" customFormat="1" x14ac:dyDescent="0.3">
      <c r="B152" s="141"/>
      <c r="D152" s="437" t="s">
        <v>150</v>
      </c>
      <c r="E152" s="144" t="s">
        <v>3</v>
      </c>
      <c r="F152" s="442" t="s">
        <v>269</v>
      </c>
      <c r="H152" s="144" t="s">
        <v>3</v>
      </c>
      <c r="I152" s="441"/>
      <c r="J152" s="441"/>
      <c r="M152" s="141"/>
      <c r="N152" s="142"/>
      <c r="O152" s="182"/>
      <c r="P152" s="182"/>
      <c r="Q152" s="182"/>
      <c r="R152" s="182"/>
      <c r="S152" s="182"/>
      <c r="T152" s="182"/>
      <c r="U152" s="182"/>
      <c r="V152" s="182"/>
      <c r="W152" s="182"/>
      <c r="X152" s="143"/>
      <c r="AT152" s="144" t="s">
        <v>150</v>
      </c>
      <c r="AU152" s="144" t="s">
        <v>98</v>
      </c>
      <c r="AV152" s="10" t="s">
        <v>23</v>
      </c>
      <c r="AW152" s="10" t="s">
        <v>5</v>
      </c>
      <c r="AX152" s="10" t="s">
        <v>83</v>
      </c>
      <c r="AY152" s="144" t="s">
        <v>145</v>
      </c>
    </row>
    <row r="153" spans="2:51" s="11" customFormat="1" x14ac:dyDescent="0.3">
      <c r="B153" s="145"/>
      <c r="D153" s="437" t="s">
        <v>150</v>
      </c>
      <c r="E153" s="148" t="s">
        <v>3</v>
      </c>
      <c r="F153" s="440" t="s">
        <v>270</v>
      </c>
      <c r="H153" s="439">
        <v>14.492000000000001</v>
      </c>
      <c r="I153" s="438"/>
      <c r="J153" s="438"/>
      <c r="M153" s="145"/>
      <c r="N153" s="146"/>
      <c r="O153" s="177"/>
      <c r="P153" s="177"/>
      <c r="Q153" s="177"/>
      <c r="R153" s="177"/>
      <c r="S153" s="177"/>
      <c r="T153" s="177"/>
      <c r="U153" s="177"/>
      <c r="V153" s="177"/>
      <c r="W153" s="177"/>
      <c r="X153" s="147"/>
      <c r="AT153" s="148" t="s">
        <v>150</v>
      </c>
      <c r="AU153" s="148" t="s">
        <v>98</v>
      </c>
      <c r="AV153" s="11" t="s">
        <v>98</v>
      </c>
      <c r="AW153" s="11" t="s">
        <v>5</v>
      </c>
      <c r="AX153" s="11" t="s">
        <v>83</v>
      </c>
      <c r="AY153" s="148" t="s">
        <v>145</v>
      </c>
    </row>
    <row r="154" spans="2:51" s="10" customFormat="1" x14ac:dyDescent="0.3">
      <c r="B154" s="141"/>
      <c r="D154" s="437" t="s">
        <v>150</v>
      </c>
      <c r="E154" s="144" t="s">
        <v>3</v>
      </c>
      <c r="F154" s="442" t="s">
        <v>271</v>
      </c>
      <c r="H154" s="144" t="s">
        <v>3</v>
      </c>
      <c r="I154" s="441"/>
      <c r="J154" s="441"/>
      <c r="M154" s="141"/>
      <c r="N154" s="142"/>
      <c r="O154" s="182"/>
      <c r="P154" s="182"/>
      <c r="Q154" s="182"/>
      <c r="R154" s="182"/>
      <c r="S154" s="182"/>
      <c r="T154" s="182"/>
      <c r="U154" s="182"/>
      <c r="V154" s="182"/>
      <c r="W154" s="182"/>
      <c r="X154" s="143"/>
      <c r="AT154" s="144" t="s">
        <v>150</v>
      </c>
      <c r="AU154" s="144" t="s">
        <v>98</v>
      </c>
      <c r="AV154" s="10" t="s">
        <v>23</v>
      </c>
      <c r="AW154" s="10" t="s">
        <v>5</v>
      </c>
      <c r="AX154" s="10" t="s">
        <v>83</v>
      </c>
      <c r="AY154" s="144" t="s">
        <v>145</v>
      </c>
    </row>
    <row r="155" spans="2:51" s="11" customFormat="1" x14ac:dyDescent="0.3">
      <c r="B155" s="145"/>
      <c r="D155" s="437" t="s">
        <v>150</v>
      </c>
      <c r="E155" s="148" t="s">
        <v>3</v>
      </c>
      <c r="F155" s="440" t="s">
        <v>272</v>
      </c>
      <c r="H155" s="439">
        <v>27.056000000000001</v>
      </c>
      <c r="I155" s="438"/>
      <c r="J155" s="438"/>
      <c r="M155" s="145"/>
      <c r="N155" s="146"/>
      <c r="O155" s="177"/>
      <c r="P155" s="177"/>
      <c r="Q155" s="177"/>
      <c r="R155" s="177"/>
      <c r="S155" s="177"/>
      <c r="T155" s="177"/>
      <c r="U155" s="177"/>
      <c r="V155" s="177"/>
      <c r="W155" s="177"/>
      <c r="X155" s="147"/>
      <c r="AT155" s="148" t="s">
        <v>150</v>
      </c>
      <c r="AU155" s="148" t="s">
        <v>98</v>
      </c>
      <c r="AV155" s="11" t="s">
        <v>98</v>
      </c>
      <c r="AW155" s="11" t="s">
        <v>5</v>
      </c>
      <c r="AX155" s="11" t="s">
        <v>83</v>
      </c>
      <c r="AY155" s="148" t="s">
        <v>145</v>
      </c>
    </row>
    <row r="156" spans="2:51" s="10" customFormat="1" x14ac:dyDescent="0.3">
      <c r="B156" s="141"/>
      <c r="D156" s="437" t="s">
        <v>150</v>
      </c>
      <c r="E156" s="144" t="s">
        <v>3</v>
      </c>
      <c r="F156" s="442" t="s">
        <v>273</v>
      </c>
      <c r="H156" s="144" t="s">
        <v>3</v>
      </c>
      <c r="I156" s="441"/>
      <c r="J156" s="441"/>
      <c r="M156" s="141"/>
      <c r="N156" s="142"/>
      <c r="O156" s="182"/>
      <c r="P156" s="182"/>
      <c r="Q156" s="182"/>
      <c r="R156" s="182"/>
      <c r="S156" s="182"/>
      <c r="T156" s="182"/>
      <c r="U156" s="182"/>
      <c r="V156" s="182"/>
      <c r="W156" s="182"/>
      <c r="X156" s="143"/>
      <c r="AT156" s="144" t="s">
        <v>150</v>
      </c>
      <c r="AU156" s="144" t="s">
        <v>98</v>
      </c>
      <c r="AV156" s="10" t="s">
        <v>23</v>
      </c>
      <c r="AW156" s="10" t="s">
        <v>5</v>
      </c>
      <c r="AX156" s="10" t="s">
        <v>83</v>
      </c>
      <c r="AY156" s="144" t="s">
        <v>145</v>
      </c>
    </row>
    <row r="157" spans="2:51" s="11" customFormat="1" x14ac:dyDescent="0.3">
      <c r="B157" s="145"/>
      <c r="D157" s="437" t="s">
        <v>150</v>
      </c>
      <c r="E157" s="148" t="s">
        <v>3</v>
      </c>
      <c r="F157" s="440" t="s">
        <v>274</v>
      </c>
      <c r="H157" s="439">
        <v>28.861000000000001</v>
      </c>
      <c r="I157" s="438"/>
      <c r="J157" s="438"/>
      <c r="M157" s="145"/>
      <c r="N157" s="146"/>
      <c r="O157" s="177"/>
      <c r="P157" s="177"/>
      <c r="Q157" s="177"/>
      <c r="R157" s="177"/>
      <c r="S157" s="177"/>
      <c r="T157" s="177"/>
      <c r="U157" s="177"/>
      <c r="V157" s="177"/>
      <c r="W157" s="177"/>
      <c r="X157" s="147"/>
      <c r="AT157" s="148" t="s">
        <v>150</v>
      </c>
      <c r="AU157" s="148" t="s">
        <v>98</v>
      </c>
      <c r="AV157" s="11" t="s">
        <v>98</v>
      </c>
      <c r="AW157" s="11" t="s">
        <v>5</v>
      </c>
      <c r="AX157" s="11" t="s">
        <v>83</v>
      </c>
      <c r="AY157" s="148" t="s">
        <v>145</v>
      </c>
    </row>
    <row r="158" spans="2:51" s="10" customFormat="1" x14ac:dyDescent="0.3">
      <c r="B158" s="141"/>
      <c r="D158" s="437" t="s">
        <v>150</v>
      </c>
      <c r="E158" s="144" t="s">
        <v>3</v>
      </c>
      <c r="F158" s="442" t="s">
        <v>275</v>
      </c>
      <c r="H158" s="144" t="s">
        <v>3</v>
      </c>
      <c r="I158" s="441"/>
      <c r="J158" s="441"/>
      <c r="M158" s="141"/>
      <c r="N158" s="142"/>
      <c r="O158" s="182"/>
      <c r="P158" s="182"/>
      <c r="Q158" s="182"/>
      <c r="R158" s="182"/>
      <c r="S158" s="182"/>
      <c r="T158" s="182"/>
      <c r="U158" s="182"/>
      <c r="V158" s="182"/>
      <c r="W158" s="182"/>
      <c r="X158" s="143"/>
      <c r="AT158" s="144" t="s">
        <v>150</v>
      </c>
      <c r="AU158" s="144" t="s">
        <v>98</v>
      </c>
      <c r="AV158" s="10" t="s">
        <v>23</v>
      </c>
      <c r="AW158" s="10" t="s">
        <v>5</v>
      </c>
      <c r="AX158" s="10" t="s">
        <v>83</v>
      </c>
      <c r="AY158" s="144" t="s">
        <v>145</v>
      </c>
    </row>
    <row r="159" spans="2:51" s="11" customFormat="1" x14ac:dyDescent="0.3">
      <c r="B159" s="145"/>
      <c r="D159" s="437" t="s">
        <v>150</v>
      </c>
      <c r="E159" s="148" t="s">
        <v>3</v>
      </c>
      <c r="F159" s="440" t="s">
        <v>276</v>
      </c>
      <c r="H159" s="439">
        <v>28.620999999999999</v>
      </c>
      <c r="I159" s="438"/>
      <c r="J159" s="438"/>
      <c r="M159" s="145"/>
      <c r="N159" s="146"/>
      <c r="O159" s="177"/>
      <c r="P159" s="177"/>
      <c r="Q159" s="177"/>
      <c r="R159" s="177"/>
      <c r="S159" s="177"/>
      <c r="T159" s="177"/>
      <c r="U159" s="177"/>
      <c r="V159" s="177"/>
      <c r="W159" s="177"/>
      <c r="X159" s="147"/>
      <c r="AT159" s="148" t="s">
        <v>150</v>
      </c>
      <c r="AU159" s="148" t="s">
        <v>98</v>
      </c>
      <c r="AV159" s="11" t="s">
        <v>98</v>
      </c>
      <c r="AW159" s="11" t="s">
        <v>5</v>
      </c>
      <c r="AX159" s="11" t="s">
        <v>83</v>
      </c>
      <c r="AY159" s="148" t="s">
        <v>145</v>
      </c>
    </row>
    <row r="160" spans="2:51" s="10" customFormat="1" x14ac:dyDescent="0.3">
      <c r="B160" s="141"/>
      <c r="D160" s="437" t="s">
        <v>150</v>
      </c>
      <c r="E160" s="144" t="s">
        <v>3</v>
      </c>
      <c r="F160" s="442" t="s">
        <v>257</v>
      </c>
      <c r="H160" s="144" t="s">
        <v>3</v>
      </c>
      <c r="I160" s="441"/>
      <c r="J160" s="441"/>
      <c r="M160" s="141"/>
      <c r="N160" s="142"/>
      <c r="O160" s="182"/>
      <c r="P160" s="182"/>
      <c r="Q160" s="182"/>
      <c r="R160" s="182"/>
      <c r="S160" s="182"/>
      <c r="T160" s="182"/>
      <c r="U160" s="182"/>
      <c r="V160" s="182"/>
      <c r="W160" s="182"/>
      <c r="X160" s="143"/>
      <c r="AT160" s="144" t="s">
        <v>150</v>
      </c>
      <c r="AU160" s="144" t="s">
        <v>98</v>
      </c>
      <c r="AV160" s="10" t="s">
        <v>23</v>
      </c>
      <c r="AW160" s="10" t="s">
        <v>5</v>
      </c>
      <c r="AX160" s="10" t="s">
        <v>83</v>
      </c>
      <c r="AY160" s="144" t="s">
        <v>145</v>
      </c>
    </row>
    <row r="161" spans="2:51" s="11" customFormat="1" x14ac:dyDescent="0.3">
      <c r="B161" s="145"/>
      <c r="D161" s="437" t="s">
        <v>150</v>
      </c>
      <c r="E161" s="148" t="s">
        <v>3</v>
      </c>
      <c r="F161" s="440" t="s">
        <v>277</v>
      </c>
      <c r="H161" s="439">
        <v>8.2889999999999997</v>
      </c>
      <c r="I161" s="438"/>
      <c r="J161" s="438"/>
      <c r="M161" s="145"/>
      <c r="N161" s="146"/>
      <c r="O161" s="177"/>
      <c r="P161" s="177"/>
      <c r="Q161" s="177"/>
      <c r="R161" s="177"/>
      <c r="S161" s="177"/>
      <c r="T161" s="177"/>
      <c r="U161" s="177"/>
      <c r="V161" s="177"/>
      <c r="W161" s="177"/>
      <c r="X161" s="147"/>
      <c r="AT161" s="148" t="s">
        <v>150</v>
      </c>
      <c r="AU161" s="148" t="s">
        <v>98</v>
      </c>
      <c r="AV161" s="11" t="s">
        <v>98</v>
      </c>
      <c r="AW161" s="11" t="s">
        <v>5</v>
      </c>
      <c r="AX161" s="11" t="s">
        <v>83</v>
      </c>
      <c r="AY161" s="148" t="s">
        <v>145</v>
      </c>
    </row>
    <row r="162" spans="2:51" s="10" customFormat="1" x14ac:dyDescent="0.3">
      <c r="B162" s="141"/>
      <c r="D162" s="437" t="s">
        <v>150</v>
      </c>
      <c r="E162" s="144" t="s">
        <v>3</v>
      </c>
      <c r="F162" s="442" t="s">
        <v>259</v>
      </c>
      <c r="H162" s="144" t="s">
        <v>3</v>
      </c>
      <c r="I162" s="441"/>
      <c r="J162" s="441"/>
      <c r="M162" s="141"/>
      <c r="N162" s="142"/>
      <c r="O162" s="182"/>
      <c r="P162" s="182"/>
      <c r="Q162" s="182"/>
      <c r="R162" s="182"/>
      <c r="S162" s="182"/>
      <c r="T162" s="182"/>
      <c r="U162" s="182"/>
      <c r="V162" s="182"/>
      <c r="W162" s="182"/>
      <c r="X162" s="143"/>
      <c r="AT162" s="144" t="s">
        <v>150</v>
      </c>
      <c r="AU162" s="144" t="s">
        <v>98</v>
      </c>
      <c r="AV162" s="10" t="s">
        <v>23</v>
      </c>
      <c r="AW162" s="10" t="s">
        <v>5</v>
      </c>
      <c r="AX162" s="10" t="s">
        <v>83</v>
      </c>
      <c r="AY162" s="144" t="s">
        <v>145</v>
      </c>
    </row>
    <row r="163" spans="2:51" s="11" customFormat="1" x14ac:dyDescent="0.3">
      <c r="B163" s="145"/>
      <c r="D163" s="437" t="s">
        <v>150</v>
      </c>
      <c r="E163" s="148" t="s">
        <v>3</v>
      </c>
      <c r="F163" s="440" t="s">
        <v>278</v>
      </c>
      <c r="H163" s="439">
        <v>116.55200000000001</v>
      </c>
      <c r="I163" s="438"/>
      <c r="J163" s="438"/>
      <c r="M163" s="145"/>
      <c r="N163" s="146"/>
      <c r="O163" s="177"/>
      <c r="P163" s="177"/>
      <c r="Q163" s="177"/>
      <c r="R163" s="177"/>
      <c r="S163" s="177"/>
      <c r="T163" s="177"/>
      <c r="U163" s="177"/>
      <c r="V163" s="177"/>
      <c r="W163" s="177"/>
      <c r="X163" s="147"/>
      <c r="AT163" s="148" t="s">
        <v>150</v>
      </c>
      <c r="AU163" s="148" t="s">
        <v>98</v>
      </c>
      <c r="AV163" s="11" t="s">
        <v>98</v>
      </c>
      <c r="AW163" s="11" t="s">
        <v>5</v>
      </c>
      <c r="AX163" s="11" t="s">
        <v>83</v>
      </c>
      <c r="AY163" s="148" t="s">
        <v>145</v>
      </c>
    </row>
    <row r="164" spans="2:51" s="10" customFormat="1" x14ac:dyDescent="0.3">
      <c r="B164" s="141"/>
      <c r="D164" s="437" t="s">
        <v>150</v>
      </c>
      <c r="E164" s="144" t="s">
        <v>3</v>
      </c>
      <c r="F164" s="442" t="s">
        <v>261</v>
      </c>
      <c r="H164" s="144" t="s">
        <v>3</v>
      </c>
      <c r="I164" s="441"/>
      <c r="J164" s="441"/>
      <c r="M164" s="141"/>
      <c r="N164" s="142"/>
      <c r="O164" s="182"/>
      <c r="P164" s="182"/>
      <c r="Q164" s="182"/>
      <c r="R164" s="182"/>
      <c r="S164" s="182"/>
      <c r="T164" s="182"/>
      <c r="U164" s="182"/>
      <c r="V164" s="182"/>
      <c r="W164" s="182"/>
      <c r="X164" s="143"/>
      <c r="AT164" s="144" t="s">
        <v>150</v>
      </c>
      <c r="AU164" s="144" t="s">
        <v>98</v>
      </c>
      <c r="AV164" s="10" t="s">
        <v>23</v>
      </c>
      <c r="AW164" s="10" t="s">
        <v>5</v>
      </c>
      <c r="AX164" s="10" t="s">
        <v>83</v>
      </c>
      <c r="AY164" s="144" t="s">
        <v>145</v>
      </c>
    </row>
    <row r="165" spans="2:51" s="11" customFormat="1" x14ac:dyDescent="0.3">
      <c r="B165" s="145"/>
      <c r="D165" s="437" t="s">
        <v>150</v>
      </c>
      <c r="E165" s="148" t="s">
        <v>3</v>
      </c>
      <c r="F165" s="440" t="s">
        <v>279</v>
      </c>
      <c r="H165" s="439">
        <v>19.172999999999998</v>
      </c>
      <c r="I165" s="438"/>
      <c r="J165" s="438"/>
      <c r="M165" s="145"/>
      <c r="N165" s="146"/>
      <c r="O165" s="177"/>
      <c r="P165" s="177"/>
      <c r="Q165" s="177"/>
      <c r="R165" s="177"/>
      <c r="S165" s="177"/>
      <c r="T165" s="177"/>
      <c r="U165" s="177"/>
      <c r="V165" s="177"/>
      <c r="W165" s="177"/>
      <c r="X165" s="147"/>
      <c r="AT165" s="148" t="s">
        <v>150</v>
      </c>
      <c r="AU165" s="148" t="s">
        <v>98</v>
      </c>
      <c r="AV165" s="11" t="s">
        <v>98</v>
      </c>
      <c r="AW165" s="11" t="s">
        <v>5</v>
      </c>
      <c r="AX165" s="11" t="s">
        <v>83</v>
      </c>
      <c r="AY165" s="148" t="s">
        <v>145</v>
      </c>
    </row>
    <row r="166" spans="2:51" s="10" customFormat="1" x14ac:dyDescent="0.3">
      <c r="B166" s="141"/>
      <c r="D166" s="437" t="s">
        <v>150</v>
      </c>
      <c r="E166" s="144" t="s">
        <v>3</v>
      </c>
      <c r="F166" s="442" t="s">
        <v>263</v>
      </c>
      <c r="H166" s="144" t="s">
        <v>3</v>
      </c>
      <c r="I166" s="441"/>
      <c r="J166" s="441"/>
      <c r="M166" s="141"/>
      <c r="N166" s="142"/>
      <c r="O166" s="182"/>
      <c r="P166" s="182"/>
      <c r="Q166" s="182"/>
      <c r="R166" s="182"/>
      <c r="S166" s="182"/>
      <c r="T166" s="182"/>
      <c r="U166" s="182"/>
      <c r="V166" s="182"/>
      <c r="W166" s="182"/>
      <c r="X166" s="143"/>
      <c r="AT166" s="144" t="s">
        <v>150</v>
      </c>
      <c r="AU166" s="144" t="s">
        <v>98</v>
      </c>
      <c r="AV166" s="10" t="s">
        <v>23</v>
      </c>
      <c r="AW166" s="10" t="s">
        <v>5</v>
      </c>
      <c r="AX166" s="10" t="s">
        <v>83</v>
      </c>
      <c r="AY166" s="144" t="s">
        <v>145</v>
      </c>
    </row>
    <row r="167" spans="2:51" s="11" customFormat="1" x14ac:dyDescent="0.3">
      <c r="B167" s="145"/>
      <c r="D167" s="437" t="s">
        <v>150</v>
      </c>
      <c r="E167" s="148" t="s">
        <v>3</v>
      </c>
      <c r="F167" s="440" t="s">
        <v>280</v>
      </c>
      <c r="H167" s="439">
        <v>5.3620000000000001</v>
      </c>
      <c r="I167" s="438"/>
      <c r="J167" s="438"/>
      <c r="M167" s="145"/>
      <c r="N167" s="146"/>
      <c r="O167" s="177"/>
      <c r="P167" s="177"/>
      <c r="Q167" s="177"/>
      <c r="R167" s="177"/>
      <c r="S167" s="177"/>
      <c r="T167" s="177"/>
      <c r="U167" s="177"/>
      <c r="V167" s="177"/>
      <c r="W167" s="177"/>
      <c r="X167" s="147"/>
      <c r="AT167" s="148" t="s">
        <v>150</v>
      </c>
      <c r="AU167" s="148" t="s">
        <v>98</v>
      </c>
      <c r="AV167" s="11" t="s">
        <v>98</v>
      </c>
      <c r="AW167" s="11" t="s">
        <v>5</v>
      </c>
      <c r="AX167" s="11" t="s">
        <v>83</v>
      </c>
      <c r="AY167" s="148" t="s">
        <v>145</v>
      </c>
    </row>
    <row r="168" spans="2:51" s="10" customFormat="1" x14ac:dyDescent="0.3">
      <c r="B168" s="141"/>
      <c r="D168" s="437" t="s">
        <v>150</v>
      </c>
      <c r="E168" s="144" t="s">
        <v>3</v>
      </c>
      <c r="F168" s="442" t="s">
        <v>265</v>
      </c>
      <c r="H168" s="144" t="s">
        <v>3</v>
      </c>
      <c r="I168" s="441"/>
      <c r="J168" s="441"/>
      <c r="M168" s="141"/>
      <c r="N168" s="142"/>
      <c r="O168" s="182"/>
      <c r="P168" s="182"/>
      <c r="Q168" s="182"/>
      <c r="R168" s="182"/>
      <c r="S168" s="182"/>
      <c r="T168" s="182"/>
      <c r="U168" s="182"/>
      <c r="V168" s="182"/>
      <c r="W168" s="182"/>
      <c r="X168" s="143"/>
      <c r="AT168" s="144" t="s">
        <v>150</v>
      </c>
      <c r="AU168" s="144" t="s">
        <v>98</v>
      </c>
      <c r="AV168" s="10" t="s">
        <v>23</v>
      </c>
      <c r="AW168" s="10" t="s">
        <v>5</v>
      </c>
      <c r="AX168" s="10" t="s">
        <v>83</v>
      </c>
      <c r="AY168" s="144" t="s">
        <v>145</v>
      </c>
    </row>
    <row r="169" spans="2:51" s="11" customFormat="1" x14ac:dyDescent="0.3">
      <c r="B169" s="145"/>
      <c r="D169" s="437" t="s">
        <v>150</v>
      </c>
      <c r="E169" s="148" t="s">
        <v>3</v>
      </c>
      <c r="F169" s="440" t="s">
        <v>281</v>
      </c>
      <c r="H169" s="439">
        <v>4.7329999999999997</v>
      </c>
      <c r="I169" s="438"/>
      <c r="J169" s="438"/>
      <c r="M169" s="145"/>
      <c r="N169" s="146"/>
      <c r="O169" s="177"/>
      <c r="P169" s="177"/>
      <c r="Q169" s="177"/>
      <c r="R169" s="177"/>
      <c r="S169" s="177"/>
      <c r="T169" s="177"/>
      <c r="U169" s="177"/>
      <c r="V169" s="177"/>
      <c r="W169" s="177"/>
      <c r="X169" s="147"/>
      <c r="AT169" s="148" t="s">
        <v>150</v>
      </c>
      <c r="AU169" s="148" t="s">
        <v>98</v>
      </c>
      <c r="AV169" s="11" t="s">
        <v>98</v>
      </c>
      <c r="AW169" s="11" t="s">
        <v>5</v>
      </c>
      <c r="AX169" s="11" t="s">
        <v>83</v>
      </c>
      <c r="AY169" s="148" t="s">
        <v>145</v>
      </c>
    </row>
    <row r="170" spans="2:51" s="10" customFormat="1" x14ac:dyDescent="0.3">
      <c r="B170" s="141"/>
      <c r="D170" s="437" t="s">
        <v>150</v>
      </c>
      <c r="E170" s="144" t="s">
        <v>3</v>
      </c>
      <c r="F170" s="442" t="s">
        <v>267</v>
      </c>
      <c r="H170" s="144" t="s">
        <v>3</v>
      </c>
      <c r="I170" s="441"/>
      <c r="J170" s="441"/>
      <c r="M170" s="141"/>
      <c r="N170" s="142"/>
      <c r="O170" s="182"/>
      <c r="P170" s="182"/>
      <c r="Q170" s="182"/>
      <c r="R170" s="182"/>
      <c r="S170" s="182"/>
      <c r="T170" s="182"/>
      <c r="U170" s="182"/>
      <c r="V170" s="182"/>
      <c r="W170" s="182"/>
      <c r="X170" s="143"/>
      <c r="AT170" s="144" t="s">
        <v>150</v>
      </c>
      <c r="AU170" s="144" t="s">
        <v>98</v>
      </c>
      <c r="AV170" s="10" t="s">
        <v>23</v>
      </c>
      <c r="AW170" s="10" t="s">
        <v>5</v>
      </c>
      <c r="AX170" s="10" t="s">
        <v>83</v>
      </c>
      <c r="AY170" s="144" t="s">
        <v>145</v>
      </c>
    </row>
    <row r="171" spans="2:51" s="11" customFormat="1" x14ac:dyDescent="0.3">
      <c r="B171" s="145"/>
      <c r="D171" s="437" t="s">
        <v>150</v>
      </c>
      <c r="E171" s="148" t="s">
        <v>3</v>
      </c>
      <c r="F171" s="440" t="s">
        <v>282</v>
      </c>
      <c r="H171" s="439">
        <v>12.276999999999999</v>
      </c>
      <c r="I171" s="438"/>
      <c r="J171" s="438"/>
      <c r="M171" s="145"/>
      <c r="N171" s="146"/>
      <c r="O171" s="177"/>
      <c r="P171" s="177"/>
      <c r="Q171" s="177"/>
      <c r="R171" s="177"/>
      <c r="S171" s="177"/>
      <c r="T171" s="177"/>
      <c r="U171" s="177"/>
      <c r="V171" s="177"/>
      <c r="W171" s="177"/>
      <c r="X171" s="147"/>
      <c r="AT171" s="148" t="s">
        <v>150</v>
      </c>
      <c r="AU171" s="148" t="s">
        <v>98</v>
      </c>
      <c r="AV171" s="11" t="s">
        <v>98</v>
      </c>
      <c r="AW171" s="11" t="s">
        <v>5</v>
      </c>
      <c r="AX171" s="11" t="s">
        <v>83</v>
      </c>
      <c r="AY171" s="148" t="s">
        <v>145</v>
      </c>
    </row>
    <row r="172" spans="2:51" s="10" customFormat="1" x14ac:dyDescent="0.3">
      <c r="B172" s="141"/>
      <c r="D172" s="437" t="s">
        <v>150</v>
      </c>
      <c r="E172" s="144" t="s">
        <v>3</v>
      </c>
      <c r="F172" s="442" t="s">
        <v>269</v>
      </c>
      <c r="H172" s="144" t="s">
        <v>3</v>
      </c>
      <c r="I172" s="441"/>
      <c r="J172" s="441"/>
      <c r="M172" s="141"/>
      <c r="N172" s="142"/>
      <c r="O172" s="182"/>
      <c r="P172" s="182"/>
      <c r="Q172" s="182"/>
      <c r="R172" s="182"/>
      <c r="S172" s="182"/>
      <c r="T172" s="182"/>
      <c r="U172" s="182"/>
      <c r="V172" s="182"/>
      <c r="W172" s="182"/>
      <c r="X172" s="143"/>
      <c r="AT172" s="144" t="s">
        <v>150</v>
      </c>
      <c r="AU172" s="144" t="s">
        <v>98</v>
      </c>
      <c r="AV172" s="10" t="s">
        <v>23</v>
      </c>
      <c r="AW172" s="10" t="s">
        <v>5</v>
      </c>
      <c r="AX172" s="10" t="s">
        <v>83</v>
      </c>
      <c r="AY172" s="144" t="s">
        <v>145</v>
      </c>
    </row>
    <row r="173" spans="2:51" s="11" customFormat="1" x14ac:dyDescent="0.3">
      <c r="B173" s="145"/>
      <c r="D173" s="437" t="s">
        <v>150</v>
      </c>
      <c r="E173" s="148" t="s">
        <v>3</v>
      </c>
      <c r="F173" s="440" t="s">
        <v>283</v>
      </c>
      <c r="H173" s="439">
        <v>4.0069999999999997</v>
      </c>
      <c r="I173" s="438"/>
      <c r="J173" s="438"/>
      <c r="M173" s="145"/>
      <c r="N173" s="146"/>
      <c r="O173" s="177"/>
      <c r="P173" s="177"/>
      <c r="Q173" s="177"/>
      <c r="R173" s="177"/>
      <c r="S173" s="177"/>
      <c r="T173" s="177"/>
      <c r="U173" s="177"/>
      <c r="V173" s="177"/>
      <c r="W173" s="177"/>
      <c r="X173" s="147"/>
      <c r="AT173" s="148" t="s">
        <v>150</v>
      </c>
      <c r="AU173" s="148" t="s">
        <v>98</v>
      </c>
      <c r="AV173" s="11" t="s">
        <v>98</v>
      </c>
      <c r="AW173" s="11" t="s">
        <v>5</v>
      </c>
      <c r="AX173" s="11" t="s">
        <v>83</v>
      </c>
      <c r="AY173" s="148" t="s">
        <v>145</v>
      </c>
    </row>
    <row r="174" spans="2:51" s="10" customFormat="1" x14ac:dyDescent="0.3">
      <c r="B174" s="141"/>
      <c r="D174" s="437" t="s">
        <v>150</v>
      </c>
      <c r="E174" s="144" t="s">
        <v>3</v>
      </c>
      <c r="F174" s="442" t="s">
        <v>271</v>
      </c>
      <c r="H174" s="144" t="s">
        <v>3</v>
      </c>
      <c r="I174" s="441"/>
      <c r="J174" s="441"/>
      <c r="M174" s="141"/>
      <c r="N174" s="142"/>
      <c r="O174" s="182"/>
      <c r="P174" s="182"/>
      <c r="Q174" s="182"/>
      <c r="R174" s="182"/>
      <c r="S174" s="182"/>
      <c r="T174" s="182"/>
      <c r="U174" s="182"/>
      <c r="V174" s="182"/>
      <c r="W174" s="182"/>
      <c r="X174" s="143"/>
      <c r="AT174" s="144" t="s">
        <v>150</v>
      </c>
      <c r="AU174" s="144" t="s">
        <v>98</v>
      </c>
      <c r="AV174" s="10" t="s">
        <v>23</v>
      </c>
      <c r="AW174" s="10" t="s">
        <v>5</v>
      </c>
      <c r="AX174" s="10" t="s">
        <v>83</v>
      </c>
      <c r="AY174" s="144" t="s">
        <v>145</v>
      </c>
    </row>
    <row r="175" spans="2:51" s="11" customFormat="1" x14ac:dyDescent="0.3">
      <c r="B175" s="145"/>
      <c r="D175" s="437" t="s">
        <v>150</v>
      </c>
      <c r="E175" s="148" t="s">
        <v>3</v>
      </c>
      <c r="F175" s="440" t="s">
        <v>284</v>
      </c>
      <c r="H175" s="439">
        <v>2.3490000000000002</v>
      </c>
      <c r="I175" s="438"/>
      <c r="J175" s="438"/>
      <c r="M175" s="145"/>
      <c r="N175" s="146"/>
      <c r="O175" s="177"/>
      <c r="P175" s="177"/>
      <c r="Q175" s="177"/>
      <c r="R175" s="177"/>
      <c r="S175" s="177"/>
      <c r="T175" s="177"/>
      <c r="U175" s="177"/>
      <c r="V175" s="177"/>
      <c r="W175" s="177"/>
      <c r="X175" s="147"/>
      <c r="AT175" s="148" t="s">
        <v>150</v>
      </c>
      <c r="AU175" s="148" t="s">
        <v>98</v>
      </c>
      <c r="AV175" s="11" t="s">
        <v>98</v>
      </c>
      <c r="AW175" s="11" t="s">
        <v>5</v>
      </c>
      <c r="AX175" s="11" t="s">
        <v>83</v>
      </c>
      <c r="AY175" s="148" t="s">
        <v>145</v>
      </c>
    </row>
    <row r="176" spans="2:51" s="10" customFormat="1" x14ac:dyDescent="0.3">
      <c r="B176" s="141"/>
      <c r="D176" s="437" t="s">
        <v>150</v>
      </c>
      <c r="E176" s="144" t="s">
        <v>3</v>
      </c>
      <c r="F176" s="442" t="s">
        <v>273</v>
      </c>
      <c r="H176" s="144" t="s">
        <v>3</v>
      </c>
      <c r="I176" s="441"/>
      <c r="J176" s="441"/>
      <c r="M176" s="141"/>
      <c r="N176" s="142"/>
      <c r="O176" s="182"/>
      <c r="P176" s="182"/>
      <c r="Q176" s="182"/>
      <c r="R176" s="182"/>
      <c r="S176" s="182"/>
      <c r="T176" s="182"/>
      <c r="U176" s="182"/>
      <c r="V176" s="182"/>
      <c r="W176" s="182"/>
      <c r="X176" s="143"/>
      <c r="AT176" s="144" t="s">
        <v>150</v>
      </c>
      <c r="AU176" s="144" t="s">
        <v>98</v>
      </c>
      <c r="AV176" s="10" t="s">
        <v>23</v>
      </c>
      <c r="AW176" s="10" t="s">
        <v>5</v>
      </c>
      <c r="AX176" s="10" t="s">
        <v>83</v>
      </c>
      <c r="AY176" s="144" t="s">
        <v>145</v>
      </c>
    </row>
    <row r="177" spans="2:65" s="11" customFormat="1" x14ac:dyDescent="0.3">
      <c r="B177" s="145"/>
      <c r="D177" s="437" t="s">
        <v>150</v>
      </c>
      <c r="E177" s="148" t="s">
        <v>3</v>
      </c>
      <c r="F177" s="440" t="s">
        <v>285</v>
      </c>
      <c r="H177" s="439">
        <v>2.9470000000000001</v>
      </c>
      <c r="I177" s="438"/>
      <c r="J177" s="438"/>
      <c r="M177" s="145"/>
      <c r="N177" s="146"/>
      <c r="O177" s="177"/>
      <c r="P177" s="177"/>
      <c r="Q177" s="177"/>
      <c r="R177" s="177"/>
      <c r="S177" s="177"/>
      <c r="T177" s="177"/>
      <c r="U177" s="177"/>
      <c r="V177" s="177"/>
      <c r="W177" s="177"/>
      <c r="X177" s="147"/>
      <c r="AT177" s="148" t="s">
        <v>150</v>
      </c>
      <c r="AU177" s="148" t="s">
        <v>98</v>
      </c>
      <c r="AV177" s="11" t="s">
        <v>98</v>
      </c>
      <c r="AW177" s="11" t="s">
        <v>5</v>
      </c>
      <c r="AX177" s="11" t="s">
        <v>83</v>
      </c>
      <c r="AY177" s="148" t="s">
        <v>145</v>
      </c>
    </row>
    <row r="178" spans="2:65" s="10" customFormat="1" x14ac:dyDescent="0.3">
      <c r="B178" s="141"/>
      <c r="D178" s="437" t="s">
        <v>150</v>
      </c>
      <c r="E178" s="144" t="s">
        <v>3</v>
      </c>
      <c r="F178" s="442" t="s">
        <v>275</v>
      </c>
      <c r="H178" s="144" t="s">
        <v>3</v>
      </c>
      <c r="I178" s="441"/>
      <c r="J178" s="441"/>
      <c r="M178" s="141"/>
      <c r="N178" s="142"/>
      <c r="O178" s="182"/>
      <c r="P178" s="182"/>
      <c r="Q178" s="182"/>
      <c r="R178" s="182"/>
      <c r="S178" s="182"/>
      <c r="T178" s="182"/>
      <c r="U178" s="182"/>
      <c r="V178" s="182"/>
      <c r="W178" s="182"/>
      <c r="X178" s="143"/>
      <c r="AT178" s="144" t="s">
        <v>150</v>
      </c>
      <c r="AU178" s="144" t="s">
        <v>98</v>
      </c>
      <c r="AV178" s="10" t="s">
        <v>23</v>
      </c>
      <c r="AW178" s="10" t="s">
        <v>5</v>
      </c>
      <c r="AX178" s="10" t="s">
        <v>83</v>
      </c>
      <c r="AY178" s="144" t="s">
        <v>145</v>
      </c>
    </row>
    <row r="179" spans="2:65" s="11" customFormat="1" x14ac:dyDescent="0.3">
      <c r="B179" s="145"/>
      <c r="D179" s="437" t="s">
        <v>150</v>
      </c>
      <c r="E179" s="148" t="s">
        <v>3</v>
      </c>
      <c r="F179" s="440" t="s">
        <v>286</v>
      </c>
      <c r="H179" s="439">
        <v>3.415</v>
      </c>
      <c r="I179" s="438"/>
      <c r="J179" s="438"/>
      <c r="M179" s="145"/>
      <c r="N179" s="146"/>
      <c r="O179" s="177"/>
      <c r="P179" s="177"/>
      <c r="Q179" s="177"/>
      <c r="R179" s="177"/>
      <c r="S179" s="177"/>
      <c r="T179" s="177"/>
      <c r="U179" s="177"/>
      <c r="V179" s="177"/>
      <c r="W179" s="177"/>
      <c r="X179" s="147"/>
      <c r="AT179" s="148" t="s">
        <v>150</v>
      </c>
      <c r="AU179" s="148" t="s">
        <v>98</v>
      </c>
      <c r="AV179" s="11" t="s">
        <v>98</v>
      </c>
      <c r="AW179" s="11" t="s">
        <v>5</v>
      </c>
      <c r="AX179" s="11" t="s">
        <v>83</v>
      </c>
      <c r="AY179" s="148" t="s">
        <v>145</v>
      </c>
    </row>
    <row r="180" spans="2:65" s="10" customFormat="1" x14ac:dyDescent="0.3">
      <c r="B180" s="141"/>
      <c r="D180" s="437" t="s">
        <v>150</v>
      </c>
      <c r="E180" s="144" t="s">
        <v>3</v>
      </c>
      <c r="F180" s="442" t="s">
        <v>287</v>
      </c>
      <c r="H180" s="144" t="s">
        <v>3</v>
      </c>
      <c r="I180" s="441"/>
      <c r="J180" s="441"/>
      <c r="M180" s="141"/>
      <c r="N180" s="142"/>
      <c r="O180" s="182"/>
      <c r="P180" s="182"/>
      <c r="Q180" s="182"/>
      <c r="R180" s="182"/>
      <c r="S180" s="182"/>
      <c r="T180" s="182"/>
      <c r="U180" s="182"/>
      <c r="V180" s="182"/>
      <c r="W180" s="182"/>
      <c r="X180" s="143"/>
      <c r="AT180" s="144" t="s">
        <v>150</v>
      </c>
      <c r="AU180" s="144" t="s">
        <v>98</v>
      </c>
      <c r="AV180" s="10" t="s">
        <v>23</v>
      </c>
      <c r="AW180" s="10" t="s">
        <v>5</v>
      </c>
      <c r="AX180" s="10" t="s">
        <v>83</v>
      </c>
      <c r="AY180" s="144" t="s">
        <v>145</v>
      </c>
    </row>
    <row r="181" spans="2:65" s="11" customFormat="1" ht="27" x14ac:dyDescent="0.3">
      <c r="B181" s="145"/>
      <c r="D181" s="437" t="s">
        <v>150</v>
      </c>
      <c r="E181" s="148" t="s">
        <v>3</v>
      </c>
      <c r="F181" s="440" t="s">
        <v>288</v>
      </c>
      <c r="H181" s="439">
        <v>10.7</v>
      </c>
      <c r="I181" s="438"/>
      <c r="J181" s="438"/>
      <c r="M181" s="145"/>
      <c r="N181" s="146"/>
      <c r="O181" s="177"/>
      <c r="P181" s="177"/>
      <c r="Q181" s="177"/>
      <c r="R181" s="177"/>
      <c r="S181" s="177"/>
      <c r="T181" s="177"/>
      <c r="U181" s="177"/>
      <c r="V181" s="177"/>
      <c r="W181" s="177"/>
      <c r="X181" s="147"/>
      <c r="AT181" s="148" t="s">
        <v>150</v>
      </c>
      <c r="AU181" s="148" t="s">
        <v>98</v>
      </c>
      <c r="AV181" s="11" t="s">
        <v>98</v>
      </c>
      <c r="AW181" s="11" t="s">
        <v>5</v>
      </c>
      <c r="AX181" s="11" t="s">
        <v>83</v>
      </c>
      <c r="AY181" s="148" t="s">
        <v>145</v>
      </c>
    </row>
    <row r="182" spans="2:65" s="10" customFormat="1" x14ac:dyDescent="0.3">
      <c r="B182" s="141"/>
      <c r="D182" s="437" t="s">
        <v>150</v>
      </c>
      <c r="E182" s="144" t="s">
        <v>3</v>
      </c>
      <c r="F182" s="442" t="s">
        <v>289</v>
      </c>
      <c r="H182" s="144" t="s">
        <v>3</v>
      </c>
      <c r="I182" s="441"/>
      <c r="J182" s="441"/>
      <c r="M182" s="141"/>
      <c r="N182" s="142"/>
      <c r="O182" s="182"/>
      <c r="P182" s="182"/>
      <c r="Q182" s="182"/>
      <c r="R182" s="182"/>
      <c r="S182" s="182"/>
      <c r="T182" s="182"/>
      <c r="U182" s="182"/>
      <c r="V182" s="182"/>
      <c r="W182" s="182"/>
      <c r="X182" s="143"/>
      <c r="AT182" s="144" t="s">
        <v>150</v>
      </c>
      <c r="AU182" s="144" t="s">
        <v>98</v>
      </c>
      <c r="AV182" s="10" t="s">
        <v>23</v>
      </c>
      <c r="AW182" s="10" t="s">
        <v>5</v>
      </c>
      <c r="AX182" s="10" t="s">
        <v>83</v>
      </c>
      <c r="AY182" s="144" t="s">
        <v>145</v>
      </c>
    </row>
    <row r="183" spans="2:65" s="11" customFormat="1" x14ac:dyDescent="0.3">
      <c r="B183" s="145"/>
      <c r="D183" s="437" t="s">
        <v>150</v>
      </c>
      <c r="E183" s="148" t="s">
        <v>3</v>
      </c>
      <c r="F183" s="440" t="s">
        <v>290</v>
      </c>
      <c r="H183" s="439">
        <v>9.23</v>
      </c>
      <c r="I183" s="438"/>
      <c r="J183" s="438"/>
      <c r="M183" s="145"/>
      <c r="N183" s="146"/>
      <c r="O183" s="177"/>
      <c r="P183" s="177"/>
      <c r="Q183" s="177"/>
      <c r="R183" s="177"/>
      <c r="S183" s="177"/>
      <c r="T183" s="177"/>
      <c r="U183" s="177"/>
      <c r="V183" s="177"/>
      <c r="W183" s="177"/>
      <c r="X183" s="147"/>
      <c r="AT183" s="148" t="s">
        <v>150</v>
      </c>
      <c r="AU183" s="148" t="s">
        <v>98</v>
      </c>
      <c r="AV183" s="11" t="s">
        <v>98</v>
      </c>
      <c r="AW183" s="11" t="s">
        <v>5</v>
      </c>
      <c r="AX183" s="11" t="s">
        <v>83</v>
      </c>
      <c r="AY183" s="148" t="s">
        <v>145</v>
      </c>
    </row>
    <row r="184" spans="2:65" s="12" customFormat="1" x14ac:dyDescent="0.3">
      <c r="B184" s="149"/>
      <c r="D184" s="445" t="s">
        <v>150</v>
      </c>
      <c r="E184" s="444" t="s">
        <v>3</v>
      </c>
      <c r="F184" s="443" t="s">
        <v>151</v>
      </c>
      <c r="H184" s="150">
        <v>379.62</v>
      </c>
      <c r="I184" s="434"/>
      <c r="J184" s="434"/>
      <c r="M184" s="149"/>
      <c r="N184" s="151"/>
      <c r="O184" s="178"/>
      <c r="P184" s="178"/>
      <c r="Q184" s="178"/>
      <c r="R184" s="178"/>
      <c r="S184" s="178"/>
      <c r="T184" s="178"/>
      <c r="U184" s="178"/>
      <c r="V184" s="178"/>
      <c r="W184" s="178"/>
      <c r="X184" s="152"/>
      <c r="AT184" s="153" t="s">
        <v>150</v>
      </c>
      <c r="AU184" s="153" t="s">
        <v>98</v>
      </c>
      <c r="AV184" s="12" t="s">
        <v>149</v>
      </c>
      <c r="AW184" s="12" t="s">
        <v>5</v>
      </c>
      <c r="AX184" s="12" t="s">
        <v>23</v>
      </c>
      <c r="AY184" s="153" t="s">
        <v>145</v>
      </c>
    </row>
    <row r="185" spans="2:65" s="173" customFormat="1" ht="22.5" customHeight="1" x14ac:dyDescent="0.3">
      <c r="B185" s="117"/>
      <c r="C185" s="134" t="s">
        <v>291</v>
      </c>
      <c r="D185" s="134" t="s">
        <v>147</v>
      </c>
      <c r="E185" s="135" t="s">
        <v>292</v>
      </c>
      <c r="F185" s="179" t="s">
        <v>293</v>
      </c>
      <c r="G185" s="136" t="s">
        <v>148</v>
      </c>
      <c r="H185" s="137">
        <v>180.58600000000001</v>
      </c>
      <c r="I185" s="181"/>
      <c r="J185" s="181"/>
      <c r="K185" s="180">
        <f>ROUND(P185*H185,2)</f>
        <v>0</v>
      </c>
      <c r="L185" s="179" t="s">
        <v>1652</v>
      </c>
      <c r="M185" s="33"/>
      <c r="N185" s="138" t="s">
        <v>3</v>
      </c>
      <c r="O185" s="41" t="s">
        <v>46</v>
      </c>
      <c r="P185" s="191">
        <f>I185+J185</f>
        <v>0</v>
      </c>
      <c r="Q185" s="191">
        <f>ROUND(I185*H185,2)</f>
        <v>0</v>
      </c>
      <c r="R185" s="191">
        <f>ROUND(J185*H185,2)</f>
        <v>0</v>
      </c>
      <c r="S185" s="168"/>
      <c r="T185" s="139">
        <f>S185*H185</f>
        <v>0</v>
      </c>
      <c r="U185" s="139">
        <v>4.8900000000000002E-3</v>
      </c>
      <c r="V185" s="139">
        <f>U185*H185</f>
        <v>0.88306554000000015</v>
      </c>
      <c r="W185" s="139">
        <v>0</v>
      </c>
      <c r="X185" s="140">
        <f>W185*H185</f>
        <v>0</v>
      </c>
      <c r="AR185" s="16" t="s">
        <v>149</v>
      </c>
      <c r="AT185" s="16" t="s">
        <v>147</v>
      </c>
      <c r="AU185" s="16" t="s">
        <v>98</v>
      </c>
      <c r="AY185" s="16" t="s">
        <v>145</v>
      </c>
      <c r="BE185" s="98">
        <f>IF(O185="základní",K185,0)</f>
        <v>0</v>
      </c>
      <c r="BF185" s="98">
        <f>IF(O185="snížená",K185,0)</f>
        <v>0</v>
      </c>
      <c r="BG185" s="98">
        <f>IF(O185="zákl. přenesená",K185,0)</f>
        <v>0</v>
      </c>
      <c r="BH185" s="98">
        <f>IF(O185="sníž. přenesená",K185,0)</f>
        <v>0</v>
      </c>
      <c r="BI185" s="98">
        <f>IF(O185="nulová",K185,0)</f>
        <v>0</v>
      </c>
      <c r="BJ185" s="16" t="s">
        <v>23</v>
      </c>
      <c r="BK185" s="98">
        <f>ROUND(P185*H185,2)</f>
        <v>0</v>
      </c>
      <c r="BL185" s="16" t="s">
        <v>149</v>
      </c>
      <c r="BM185" s="16" t="s">
        <v>294</v>
      </c>
    </row>
    <row r="186" spans="2:65" s="10" customFormat="1" x14ac:dyDescent="0.3">
      <c r="B186" s="141"/>
      <c r="D186" s="437" t="s">
        <v>150</v>
      </c>
      <c r="E186" s="144" t="s">
        <v>3</v>
      </c>
      <c r="F186" s="442" t="s">
        <v>257</v>
      </c>
      <c r="H186" s="144" t="s">
        <v>3</v>
      </c>
      <c r="I186" s="441"/>
      <c r="J186" s="441"/>
      <c r="M186" s="141"/>
      <c r="N186" s="142"/>
      <c r="O186" s="182"/>
      <c r="P186" s="182"/>
      <c r="Q186" s="182"/>
      <c r="R186" s="182"/>
      <c r="S186" s="182"/>
      <c r="T186" s="182"/>
      <c r="U186" s="182"/>
      <c r="V186" s="182"/>
      <c r="W186" s="182"/>
      <c r="X186" s="143"/>
      <c r="AT186" s="144" t="s">
        <v>150</v>
      </c>
      <c r="AU186" s="144" t="s">
        <v>98</v>
      </c>
      <c r="AV186" s="10" t="s">
        <v>23</v>
      </c>
      <c r="AW186" s="10" t="s">
        <v>5</v>
      </c>
      <c r="AX186" s="10" t="s">
        <v>83</v>
      </c>
      <c r="AY186" s="144" t="s">
        <v>145</v>
      </c>
    </row>
    <row r="187" spans="2:65" s="11" customFormat="1" x14ac:dyDescent="0.3">
      <c r="B187" s="145"/>
      <c r="D187" s="437" t="s">
        <v>150</v>
      </c>
      <c r="E187" s="148" t="s">
        <v>3</v>
      </c>
      <c r="F187" s="440" t="s">
        <v>258</v>
      </c>
      <c r="H187" s="439">
        <v>17.202000000000002</v>
      </c>
      <c r="I187" s="438"/>
      <c r="J187" s="438"/>
      <c r="M187" s="145"/>
      <c r="N187" s="146"/>
      <c r="O187" s="177"/>
      <c r="P187" s="177"/>
      <c r="Q187" s="177"/>
      <c r="R187" s="177"/>
      <c r="S187" s="177"/>
      <c r="T187" s="177"/>
      <c r="U187" s="177"/>
      <c r="V187" s="177"/>
      <c r="W187" s="177"/>
      <c r="X187" s="147"/>
      <c r="AT187" s="148" t="s">
        <v>150</v>
      </c>
      <c r="AU187" s="148" t="s">
        <v>98</v>
      </c>
      <c r="AV187" s="11" t="s">
        <v>98</v>
      </c>
      <c r="AW187" s="11" t="s">
        <v>5</v>
      </c>
      <c r="AX187" s="11" t="s">
        <v>83</v>
      </c>
      <c r="AY187" s="148" t="s">
        <v>145</v>
      </c>
    </row>
    <row r="188" spans="2:65" s="10" customFormat="1" x14ac:dyDescent="0.3">
      <c r="B188" s="141"/>
      <c r="D188" s="437" t="s">
        <v>150</v>
      </c>
      <c r="E188" s="144" t="s">
        <v>3</v>
      </c>
      <c r="F188" s="442" t="s">
        <v>259</v>
      </c>
      <c r="H188" s="144" t="s">
        <v>3</v>
      </c>
      <c r="I188" s="441"/>
      <c r="J188" s="441"/>
      <c r="M188" s="141"/>
      <c r="N188" s="142"/>
      <c r="O188" s="182"/>
      <c r="P188" s="182"/>
      <c r="Q188" s="182"/>
      <c r="R188" s="182"/>
      <c r="S188" s="182"/>
      <c r="T188" s="182"/>
      <c r="U188" s="182"/>
      <c r="V188" s="182"/>
      <c r="W188" s="182"/>
      <c r="X188" s="143"/>
      <c r="AT188" s="144" t="s">
        <v>150</v>
      </c>
      <c r="AU188" s="144" t="s">
        <v>98</v>
      </c>
      <c r="AV188" s="10" t="s">
        <v>23</v>
      </c>
      <c r="AW188" s="10" t="s">
        <v>5</v>
      </c>
      <c r="AX188" s="10" t="s">
        <v>83</v>
      </c>
      <c r="AY188" s="144" t="s">
        <v>145</v>
      </c>
    </row>
    <row r="189" spans="2:65" s="11" customFormat="1" x14ac:dyDescent="0.3">
      <c r="B189" s="145"/>
      <c r="D189" s="437" t="s">
        <v>150</v>
      </c>
      <c r="E189" s="148" t="s">
        <v>3</v>
      </c>
      <c r="F189" s="440" t="s">
        <v>260</v>
      </c>
      <c r="H189" s="439">
        <v>35.158999999999999</v>
      </c>
      <c r="I189" s="438"/>
      <c r="J189" s="438"/>
      <c r="M189" s="145"/>
      <c r="N189" s="146"/>
      <c r="O189" s="177"/>
      <c r="P189" s="177"/>
      <c r="Q189" s="177"/>
      <c r="R189" s="177"/>
      <c r="S189" s="177"/>
      <c r="T189" s="177"/>
      <c r="U189" s="177"/>
      <c r="V189" s="177"/>
      <c r="W189" s="177"/>
      <c r="X189" s="147"/>
      <c r="AT189" s="148" t="s">
        <v>150</v>
      </c>
      <c r="AU189" s="148" t="s">
        <v>98</v>
      </c>
      <c r="AV189" s="11" t="s">
        <v>98</v>
      </c>
      <c r="AW189" s="11" t="s">
        <v>5</v>
      </c>
      <c r="AX189" s="11" t="s">
        <v>83</v>
      </c>
      <c r="AY189" s="148" t="s">
        <v>145</v>
      </c>
    </row>
    <row r="190" spans="2:65" s="10" customFormat="1" x14ac:dyDescent="0.3">
      <c r="B190" s="141"/>
      <c r="D190" s="437" t="s">
        <v>150</v>
      </c>
      <c r="E190" s="144" t="s">
        <v>3</v>
      </c>
      <c r="F190" s="442" t="s">
        <v>261</v>
      </c>
      <c r="H190" s="144" t="s">
        <v>3</v>
      </c>
      <c r="I190" s="441"/>
      <c r="J190" s="441"/>
      <c r="M190" s="141"/>
      <c r="N190" s="142"/>
      <c r="O190" s="182"/>
      <c r="P190" s="182"/>
      <c r="Q190" s="182"/>
      <c r="R190" s="182"/>
      <c r="S190" s="182"/>
      <c r="T190" s="182"/>
      <c r="U190" s="182"/>
      <c r="V190" s="182"/>
      <c r="W190" s="182"/>
      <c r="X190" s="143"/>
      <c r="AT190" s="144" t="s">
        <v>150</v>
      </c>
      <c r="AU190" s="144" t="s">
        <v>98</v>
      </c>
      <c r="AV190" s="10" t="s">
        <v>23</v>
      </c>
      <c r="AW190" s="10" t="s">
        <v>5</v>
      </c>
      <c r="AX190" s="10" t="s">
        <v>83</v>
      </c>
      <c r="AY190" s="144" t="s">
        <v>145</v>
      </c>
    </row>
    <row r="191" spans="2:65" s="11" customFormat="1" x14ac:dyDescent="0.3">
      <c r="B191" s="145"/>
      <c r="D191" s="437" t="s">
        <v>150</v>
      </c>
      <c r="E191" s="148" t="s">
        <v>3</v>
      </c>
      <c r="F191" s="440" t="s">
        <v>262</v>
      </c>
      <c r="H191" s="439">
        <v>10.866</v>
      </c>
      <c r="I191" s="438"/>
      <c r="J191" s="438"/>
      <c r="M191" s="145"/>
      <c r="N191" s="146"/>
      <c r="O191" s="177"/>
      <c r="P191" s="177"/>
      <c r="Q191" s="177"/>
      <c r="R191" s="177"/>
      <c r="S191" s="177"/>
      <c r="T191" s="177"/>
      <c r="U191" s="177"/>
      <c r="V191" s="177"/>
      <c r="W191" s="177"/>
      <c r="X191" s="147"/>
      <c r="AT191" s="148" t="s">
        <v>150</v>
      </c>
      <c r="AU191" s="148" t="s">
        <v>98</v>
      </c>
      <c r="AV191" s="11" t="s">
        <v>98</v>
      </c>
      <c r="AW191" s="11" t="s">
        <v>5</v>
      </c>
      <c r="AX191" s="11" t="s">
        <v>83</v>
      </c>
      <c r="AY191" s="148" t="s">
        <v>145</v>
      </c>
    </row>
    <row r="192" spans="2:65" s="10" customFormat="1" x14ac:dyDescent="0.3">
      <c r="B192" s="141"/>
      <c r="D192" s="437" t="s">
        <v>150</v>
      </c>
      <c r="E192" s="144" t="s">
        <v>3</v>
      </c>
      <c r="F192" s="442" t="s">
        <v>263</v>
      </c>
      <c r="H192" s="144" t="s">
        <v>3</v>
      </c>
      <c r="I192" s="441"/>
      <c r="J192" s="441"/>
      <c r="M192" s="141"/>
      <c r="N192" s="142"/>
      <c r="O192" s="182"/>
      <c r="P192" s="182"/>
      <c r="Q192" s="182"/>
      <c r="R192" s="182"/>
      <c r="S192" s="182"/>
      <c r="T192" s="182"/>
      <c r="U192" s="182"/>
      <c r="V192" s="182"/>
      <c r="W192" s="182"/>
      <c r="X192" s="143"/>
      <c r="AT192" s="144" t="s">
        <v>150</v>
      </c>
      <c r="AU192" s="144" t="s">
        <v>98</v>
      </c>
      <c r="AV192" s="10" t="s">
        <v>23</v>
      </c>
      <c r="AW192" s="10" t="s">
        <v>5</v>
      </c>
      <c r="AX192" s="10" t="s">
        <v>83</v>
      </c>
      <c r="AY192" s="144" t="s">
        <v>145</v>
      </c>
    </row>
    <row r="193" spans="2:65" s="11" customFormat="1" x14ac:dyDescent="0.3">
      <c r="B193" s="145"/>
      <c r="D193" s="437" t="s">
        <v>150</v>
      </c>
      <c r="E193" s="148" t="s">
        <v>3</v>
      </c>
      <c r="F193" s="440" t="s">
        <v>264</v>
      </c>
      <c r="H193" s="439">
        <v>5.266</v>
      </c>
      <c r="I193" s="438"/>
      <c r="J193" s="438"/>
      <c r="M193" s="145"/>
      <c r="N193" s="146"/>
      <c r="O193" s="177"/>
      <c r="P193" s="177"/>
      <c r="Q193" s="177"/>
      <c r="R193" s="177"/>
      <c r="S193" s="177"/>
      <c r="T193" s="177"/>
      <c r="U193" s="177"/>
      <c r="V193" s="177"/>
      <c r="W193" s="177"/>
      <c r="X193" s="147"/>
      <c r="AT193" s="148" t="s">
        <v>150</v>
      </c>
      <c r="AU193" s="148" t="s">
        <v>98</v>
      </c>
      <c r="AV193" s="11" t="s">
        <v>98</v>
      </c>
      <c r="AW193" s="11" t="s">
        <v>5</v>
      </c>
      <c r="AX193" s="11" t="s">
        <v>83</v>
      </c>
      <c r="AY193" s="148" t="s">
        <v>145</v>
      </c>
    </row>
    <row r="194" spans="2:65" s="10" customFormat="1" x14ac:dyDescent="0.3">
      <c r="B194" s="141"/>
      <c r="D194" s="437" t="s">
        <v>150</v>
      </c>
      <c r="E194" s="144" t="s">
        <v>3</v>
      </c>
      <c r="F194" s="442" t="s">
        <v>265</v>
      </c>
      <c r="H194" s="144" t="s">
        <v>3</v>
      </c>
      <c r="I194" s="441"/>
      <c r="J194" s="441"/>
      <c r="M194" s="141"/>
      <c r="N194" s="142"/>
      <c r="O194" s="182"/>
      <c r="P194" s="182"/>
      <c r="Q194" s="182"/>
      <c r="R194" s="182"/>
      <c r="S194" s="182"/>
      <c r="T194" s="182"/>
      <c r="U194" s="182"/>
      <c r="V194" s="182"/>
      <c r="W194" s="182"/>
      <c r="X194" s="143"/>
      <c r="AT194" s="144" t="s">
        <v>150</v>
      </c>
      <c r="AU194" s="144" t="s">
        <v>98</v>
      </c>
      <c r="AV194" s="10" t="s">
        <v>23</v>
      </c>
      <c r="AW194" s="10" t="s">
        <v>5</v>
      </c>
      <c r="AX194" s="10" t="s">
        <v>83</v>
      </c>
      <c r="AY194" s="144" t="s">
        <v>145</v>
      </c>
    </row>
    <row r="195" spans="2:65" s="11" customFormat="1" x14ac:dyDescent="0.3">
      <c r="B195" s="145"/>
      <c r="D195" s="437" t="s">
        <v>150</v>
      </c>
      <c r="E195" s="148" t="s">
        <v>3</v>
      </c>
      <c r="F195" s="440" t="s">
        <v>266</v>
      </c>
      <c r="H195" s="439">
        <v>4.0369999999999999</v>
      </c>
      <c r="I195" s="438"/>
      <c r="J195" s="438"/>
      <c r="M195" s="145"/>
      <c r="N195" s="146"/>
      <c r="O195" s="177"/>
      <c r="P195" s="177"/>
      <c r="Q195" s="177"/>
      <c r="R195" s="177"/>
      <c r="S195" s="177"/>
      <c r="T195" s="177"/>
      <c r="U195" s="177"/>
      <c r="V195" s="177"/>
      <c r="W195" s="177"/>
      <c r="X195" s="147"/>
      <c r="AT195" s="148" t="s">
        <v>150</v>
      </c>
      <c r="AU195" s="148" t="s">
        <v>98</v>
      </c>
      <c r="AV195" s="11" t="s">
        <v>98</v>
      </c>
      <c r="AW195" s="11" t="s">
        <v>5</v>
      </c>
      <c r="AX195" s="11" t="s">
        <v>83</v>
      </c>
      <c r="AY195" s="148" t="s">
        <v>145</v>
      </c>
    </row>
    <row r="196" spans="2:65" s="10" customFormat="1" x14ac:dyDescent="0.3">
      <c r="B196" s="141"/>
      <c r="D196" s="437" t="s">
        <v>150</v>
      </c>
      <c r="E196" s="144" t="s">
        <v>3</v>
      </c>
      <c r="F196" s="442" t="s">
        <v>267</v>
      </c>
      <c r="H196" s="144" t="s">
        <v>3</v>
      </c>
      <c r="I196" s="441"/>
      <c r="J196" s="441"/>
      <c r="M196" s="141"/>
      <c r="N196" s="142"/>
      <c r="O196" s="182"/>
      <c r="P196" s="182"/>
      <c r="Q196" s="182"/>
      <c r="R196" s="182"/>
      <c r="S196" s="182"/>
      <c r="T196" s="182"/>
      <c r="U196" s="182"/>
      <c r="V196" s="182"/>
      <c r="W196" s="182"/>
      <c r="X196" s="143"/>
      <c r="AT196" s="144" t="s">
        <v>150</v>
      </c>
      <c r="AU196" s="144" t="s">
        <v>98</v>
      </c>
      <c r="AV196" s="10" t="s">
        <v>23</v>
      </c>
      <c r="AW196" s="10" t="s">
        <v>5</v>
      </c>
      <c r="AX196" s="10" t="s">
        <v>83</v>
      </c>
      <c r="AY196" s="144" t="s">
        <v>145</v>
      </c>
    </row>
    <row r="197" spans="2:65" s="11" customFormat="1" x14ac:dyDescent="0.3">
      <c r="B197" s="145"/>
      <c r="D197" s="437" t="s">
        <v>150</v>
      </c>
      <c r="E197" s="148" t="s">
        <v>3</v>
      </c>
      <c r="F197" s="440" t="s">
        <v>268</v>
      </c>
      <c r="H197" s="439">
        <v>9.0259999999999998</v>
      </c>
      <c r="I197" s="438"/>
      <c r="J197" s="438"/>
      <c r="M197" s="145"/>
      <c r="N197" s="146"/>
      <c r="O197" s="177"/>
      <c r="P197" s="177"/>
      <c r="Q197" s="177"/>
      <c r="R197" s="177"/>
      <c r="S197" s="177"/>
      <c r="T197" s="177"/>
      <c r="U197" s="177"/>
      <c r="V197" s="177"/>
      <c r="W197" s="177"/>
      <c r="X197" s="147"/>
      <c r="AT197" s="148" t="s">
        <v>150</v>
      </c>
      <c r="AU197" s="148" t="s">
        <v>98</v>
      </c>
      <c r="AV197" s="11" t="s">
        <v>98</v>
      </c>
      <c r="AW197" s="11" t="s">
        <v>5</v>
      </c>
      <c r="AX197" s="11" t="s">
        <v>83</v>
      </c>
      <c r="AY197" s="148" t="s">
        <v>145</v>
      </c>
    </row>
    <row r="198" spans="2:65" s="10" customFormat="1" x14ac:dyDescent="0.3">
      <c r="B198" s="141"/>
      <c r="D198" s="437" t="s">
        <v>150</v>
      </c>
      <c r="E198" s="144" t="s">
        <v>3</v>
      </c>
      <c r="F198" s="442" t="s">
        <v>269</v>
      </c>
      <c r="H198" s="144" t="s">
        <v>3</v>
      </c>
      <c r="I198" s="441"/>
      <c r="J198" s="441"/>
      <c r="M198" s="141"/>
      <c r="N198" s="142"/>
      <c r="O198" s="182"/>
      <c r="P198" s="182"/>
      <c r="Q198" s="182"/>
      <c r="R198" s="182"/>
      <c r="S198" s="182"/>
      <c r="T198" s="182"/>
      <c r="U198" s="182"/>
      <c r="V198" s="182"/>
      <c r="W198" s="182"/>
      <c r="X198" s="143"/>
      <c r="AT198" s="144" t="s">
        <v>150</v>
      </c>
      <c r="AU198" s="144" t="s">
        <v>98</v>
      </c>
      <c r="AV198" s="10" t="s">
        <v>23</v>
      </c>
      <c r="AW198" s="10" t="s">
        <v>5</v>
      </c>
      <c r="AX198" s="10" t="s">
        <v>83</v>
      </c>
      <c r="AY198" s="144" t="s">
        <v>145</v>
      </c>
    </row>
    <row r="199" spans="2:65" s="11" customFormat="1" x14ac:dyDescent="0.3">
      <c r="B199" s="145"/>
      <c r="D199" s="437" t="s">
        <v>150</v>
      </c>
      <c r="E199" s="148" t="s">
        <v>3</v>
      </c>
      <c r="F199" s="440" t="s">
        <v>270</v>
      </c>
      <c r="H199" s="439">
        <v>14.492000000000001</v>
      </c>
      <c r="I199" s="438"/>
      <c r="J199" s="438"/>
      <c r="M199" s="145"/>
      <c r="N199" s="146"/>
      <c r="O199" s="177"/>
      <c r="P199" s="177"/>
      <c r="Q199" s="177"/>
      <c r="R199" s="177"/>
      <c r="S199" s="177"/>
      <c r="T199" s="177"/>
      <c r="U199" s="177"/>
      <c r="V199" s="177"/>
      <c r="W199" s="177"/>
      <c r="X199" s="147"/>
      <c r="AT199" s="148" t="s">
        <v>150</v>
      </c>
      <c r="AU199" s="148" t="s">
        <v>98</v>
      </c>
      <c r="AV199" s="11" t="s">
        <v>98</v>
      </c>
      <c r="AW199" s="11" t="s">
        <v>5</v>
      </c>
      <c r="AX199" s="11" t="s">
        <v>83</v>
      </c>
      <c r="AY199" s="148" t="s">
        <v>145</v>
      </c>
    </row>
    <row r="200" spans="2:65" s="10" customFormat="1" x14ac:dyDescent="0.3">
      <c r="B200" s="141"/>
      <c r="D200" s="437" t="s">
        <v>150</v>
      </c>
      <c r="E200" s="144" t="s">
        <v>3</v>
      </c>
      <c r="F200" s="442" t="s">
        <v>271</v>
      </c>
      <c r="H200" s="144" t="s">
        <v>3</v>
      </c>
      <c r="I200" s="441"/>
      <c r="J200" s="441"/>
      <c r="M200" s="141"/>
      <c r="N200" s="142"/>
      <c r="O200" s="182"/>
      <c r="P200" s="182"/>
      <c r="Q200" s="182"/>
      <c r="R200" s="182"/>
      <c r="S200" s="182"/>
      <c r="T200" s="182"/>
      <c r="U200" s="182"/>
      <c r="V200" s="182"/>
      <c r="W200" s="182"/>
      <c r="X200" s="143"/>
      <c r="AT200" s="144" t="s">
        <v>150</v>
      </c>
      <c r="AU200" s="144" t="s">
        <v>98</v>
      </c>
      <c r="AV200" s="10" t="s">
        <v>23</v>
      </c>
      <c r="AW200" s="10" t="s">
        <v>5</v>
      </c>
      <c r="AX200" s="10" t="s">
        <v>83</v>
      </c>
      <c r="AY200" s="144" t="s">
        <v>145</v>
      </c>
    </row>
    <row r="201" spans="2:65" s="11" customFormat="1" x14ac:dyDescent="0.3">
      <c r="B201" s="145"/>
      <c r="D201" s="437" t="s">
        <v>150</v>
      </c>
      <c r="E201" s="148" t="s">
        <v>3</v>
      </c>
      <c r="F201" s="440" t="s">
        <v>272</v>
      </c>
      <c r="H201" s="439">
        <v>27.056000000000001</v>
      </c>
      <c r="I201" s="438"/>
      <c r="J201" s="438"/>
      <c r="M201" s="145"/>
      <c r="N201" s="146"/>
      <c r="O201" s="177"/>
      <c r="P201" s="177"/>
      <c r="Q201" s="177"/>
      <c r="R201" s="177"/>
      <c r="S201" s="177"/>
      <c r="T201" s="177"/>
      <c r="U201" s="177"/>
      <c r="V201" s="177"/>
      <c r="W201" s="177"/>
      <c r="X201" s="147"/>
      <c r="AT201" s="148" t="s">
        <v>150</v>
      </c>
      <c r="AU201" s="148" t="s">
        <v>98</v>
      </c>
      <c r="AV201" s="11" t="s">
        <v>98</v>
      </c>
      <c r="AW201" s="11" t="s">
        <v>5</v>
      </c>
      <c r="AX201" s="11" t="s">
        <v>83</v>
      </c>
      <c r="AY201" s="148" t="s">
        <v>145</v>
      </c>
    </row>
    <row r="202" spans="2:65" s="10" customFormat="1" x14ac:dyDescent="0.3">
      <c r="B202" s="141"/>
      <c r="D202" s="437" t="s">
        <v>150</v>
      </c>
      <c r="E202" s="144" t="s">
        <v>3</v>
      </c>
      <c r="F202" s="442" t="s">
        <v>273</v>
      </c>
      <c r="H202" s="144" t="s">
        <v>3</v>
      </c>
      <c r="I202" s="441"/>
      <c r="J202" s="441"/>
      <c r="M202" s="141"/>
      <c r="N202" s="142"/>
      <c r="O202" s="182"/>
      <c r="P202" s="182"/>
      <c r="Q202" s="182"/>
      <c r="R202" s="182"/>
      <c r="S202" s="182"/>
      <c r="T202" s="182"/>
      <c r="U202" s="182"/>
      <c r="V202" s="182"/>
      <c r="W202" s="182"/>
      <c r="X202" s="143"/>
      <c r="AT202" s="144" t="s">
        <v>150</v>
      </c>
      <c r="AU202" s="144" t="s">
        <v>98</v>
      </c>
      <c r="AV202" s="10" t="s">
        <v>23</v>
      </c>
      <c r="AW202" s="10" t="s">
        <v>5</v>
      </c>
      <c r="AX202" s="10" t="s">
        <v>83</v>
      </c>
      <c r="AY202" s="144" t="s">
        <v>145</v>
      </c>
    </row>
    <row r="203" spans="2:65" s="11" customFormat="1" x14ac:dyDescent="0.3">
      <c r="B203" s="145"/>
      <c r="D203" s="437" t="s">
        <v>150</v>
      </c>
      <c r="E203" s="148" t="s">
        <v>3</v>
      </c>
      <c r="F203" s="440" t="s">
        <v>274</v>
      </c>
      <c r="H203" s="439">
        <v>28.861000000000001</v>
      </c>
      <c r="I203" s="438"/>
      <c r="J203" s="438"/>
      <c r="M203" s="145"/>
      <c r="N203" s="146"/>
      <c r="O203" s="177"/>
      <c r="P203" s="177"/>
      <c r="Q203" s="177"/>
      <c r="R203" s="177"/>
      <c r="S203" s="177"/>
      <c r="T203" s="177"/>
      <c r="U203" s="177"/>
      <c r="V203" s="177"/>
      <c r="W203" s="177"/>
      <c r="X203" s="147"/>
      <c r="AT203" s="148" t="s">
        <v>150</v>
      </c>
      <c r="AU203" s="148" t="s">
        <v>98</v>
      </c>
      <c r="AV203" s="11" t="s">
        <v>98</v>
      </c>
      <c r="AW203" s="11" t="s">
        <v>5</v>
      </c>
      <c r="AX203" s="11" t="s">
        <v>83</v>
      </c>
      <c r="AY203" s="148" t="s">
        <v>145</v>
      </c>
    </row>
    <row r="204" spans="2:65" s="10" customFormat="1" x14ac:dyDescent="0.3">
      <c r="B204" s="141"/>
      <c r="D204" s="437" t="s">
        <v>150</v>
      </c>
      <c r="E204" s="144" t="s">
        <v>3</v>
      </c>
      <c r="F204" s="442" t="s">
        <v>275</v>
      </c>
      <c r="H204" s="144" t="s">
        <v>3</v>
      </c>
      <c r="I204" s="441"/>
      <c r="J204" s="441"/>
      <c r="M204" s="141"/>
      <c r="N204" s="142"/>
      <c r="O204" s="182"/>
      <c r="P204" s="182"/>
      <c r="Q204" s="182"/>
      <c r="R204" s="182"/>
      <c r="S204" s="182"/>
      <c r="T204" s="182"/>
      <c r="U204" s="182"/>
      <c r="V204" s="182"/>
      <c r="W204" s="182"/>
      <c r="X204" s="143"/>
      <c r="AT204" s="144" t="s">
        <v>150</v>
      </c>
      <c r="AU204" s="144" t="s">
        <v>98</v>
      </c>
      <c r="AV204" s="10" t="s">
        <v>23</v>
      </c>
      <c r="AW204" s="10" t="s">
        <v>5</v>
      </c>
      <c r="AX204" s="10" t="s">
        <v>83</v>
      </c>
      <c r="AY204" s="144" t="s">
        <v>145</v>
      </c>
    </row>
    <row r="205" spans="2:65" s="11" customFormat="1" x14ac:dyDescent="0.3">
      <c r="B205" s="145"/>
      <c r="D205" s="437" t="s">
        <v>150</v>
      </c>
      <c r="E205" s="148" t="s">
        <v>3</v>
      </c>
      <c r="F205" s="440" t="s">
        <v>276</v>
      </c>
      <c r="H205" s="439">
        <v>28.620999999999999</v>
      </c>
      <c r="I205" s="438"/>
      <c r="J205" s="438"/>
      <c r="M205" s="145"/>
      <c r="N205" s="146"/>
      <c r="O205" s="177"/>
      <c r="P205" s="177"/>
      <c r="Q205" s="177"/>
      <c r="R205" s="177"/>
      <c r="S205" s="177"/>
      <c r="T205" s="177"/>
      <c r="U205" s="177"/>
      <c r="V205" s="177"/>
      <c r="W205" s="177"/>
      <c r="X205" s="147"/>
      <c r="AT205" s="148" t="s">
        <v>150</v>
      </c>
      <c r="AU205" s="148" t="s">
        <v>98</v>
      </c>
      <c r="AV205" s="11" t="s">
        <v>98</v>
      </c>
      <c r="AW205" s="11" t="s">
        <v>5</v>
      </c>
      <c r="AX205" s="11" t="s">
        <v>83</v>
      </c>
      <c r="AY205" s="148" t="s">
        <v>145</v>
      </c>
    </row>
    <row r="206" spans="2:65" s="12" customFormat="1" x14ac:dyDescent="0.3">
      <c r="B206" s="149"/>
      <c r="D206" s="445" t="s">
        <v>150</v>
      </c>
      <c r="E206" s="444" t="s">
        <v>3</v>
      </c>
      <c r="F206" s="443" t="s">
        <v>151</v>
      </c>
      <c r="H206" s="150">
        <v>180.58600000000001</v>
      </c>
      <c r="I206" s="434"/>
      <c r="J206" s="434"/>
      <c r="M206" s="149"/>
      <c r="N206" s="151"/>
      <c r="O206" s="178"/>
      <c r="P206" s="178"/>
      <c r="Q206" s="178"/>
      <c r="R206" s="178"/>
      <c r="S206" s="178"/>
      <c r="T206" s="178"/>
      <c r="U206" s="178"/>
      <c r="V206" s="178"/>
      <c r="W206" s="178"/>
      <c r="X206" s="152"/>
      <c r="AT206" s="153" t="s">
        <v>150</v>
      </c>
      <c r="AU206" s="153" t="s">
        <v>98</v>
      </c>
      <c r="AV206" s="12" t="s">
        <v>149</v>
      </c>
      <c r="AW206" s="12" t="s">
        <v>5</v>
      </c>
      <c r="AX206" s="12" t="s">
        <v>23</v>
      </c>
      <c r="AY206" s="153" t="s">
        <v>145</v>
      </c>
    </row>
    <row r="207" spans="2:65" s="173" customFormat="1" ht="22.5" customHeight="1" x14ac:dyDescent="0.3">
      <c r="B207" s="117"/>
      <c r="C207" s="134" t="s">
        <v>295</v>
      </c>
      <c r="D207" s="134" t="s">
        <v>147</v>
      </c>
      <c r="E207" s="135" t="s">
        <v>296</v>
      </c>
      <c r="F207" s="179" t="s">
        <v>297</v>
      </c>
      <c r="G207" s="136" t="s">
        <v>148</v>
      </c>
      <c r="H207" s="137">
        <v>273.63799999999998</v>
      </c>
      <c r="I207" s="181"/>
      <c r="J207" s="181"/>
      <c r="K207" s="180">
        <f>ROUND(P207*H207,2)</f>
        <v>0</v>
      </c>
      <c r="L207" s="179" t="s">
        <v>1652</v>
      </c>
      <c r="M207" s="33"/>
      <c r="N207" s="138" t="s">
        <v>3</v>
      </c>
      <c r="O207" s="41" t="s">
        <v>46</v>
      </c>
      <c r="P207" s="191">
        <f>I207+J207</f>
        <v>0</v>
      </c>
      <c r="Q207" s="191">
        <f>ROUND(I207*H207,2)</f>
        <v>0</v>
      </c>
      <c r="R207" s="191">
        <f>ROUND(J207*H207,2)</f>
        <v>0</v>
      </c>
      <c r="S207" s="168"/>
      <c r="T207" s="139">
        <f>S207*H207</f>
        <v>0</v>
      </c>
      <c r="U207" s="139">
        <v>3.0000000000000001E-3</v>
      </c>
      <c r="V207" s="139">
        <f>U207*H207</f>
        <v>0.82091399999999992</v>
      </c>
      <c r="W207" s="139">
        <v>0</v>
      </c>
      <c r="X207" s="140">
        <f>W207*H207</f>
        <v>0</v>
      </c>
      <c r="AR207" s="16" t="s">
        <v>149</v>
      </c>
      <c r="AT207" s="16" t="s">
        <v>147</v>
      </c>
      <c r="AU207" s="16" t="s">
        <v>98</v>
      </c>
      <c r="AY207" s="16" t="s">
        <v>145</v>
      </c>
      <c r="BE207" s="98">
        <f>IF(O207="základní",K207,0)</f>
        <v>0</v>
      </c>
      <c r="BF207" s="98">
        <f>IF(O207="snížená",K207,0)</f>
        <v>0</v>
      </c>
      <c r="BG207" s="98">
        <f>IF(O207="zákl. přenesená",K207,0)</f>
        <v>0</v>
      </c>
      <c r="BH207" s="98">
        <f>IF(O207="sníž. přenesená",K207,0)</f>
        <v>0</v>
      </c>
      <c r="BI207" s="98">
        <f>IF(O207="nulová",K207,0)</f>
        <v>0</v>
      </c>
      <c r="BJ207" s="16" t="s">
        <v>23</v>
      </c>
      <c r="BK207" s="98">
        <f>ROUND(P207*H207,2)</f>
        <v>0</v>
      </c>
      <c r="BL207" s="16" t="s">
        <v>149</v>
      </c>
      <c r="BM207" s="16" t="s">
        <v>298</v>
      </c>
    </row>
    <row r="208" spans="2:65" s="10" customFormat="1" x14ac:dyDescent="0.3">
      <c r="B208" s="141"/>
      <c r="D208" s="437" t="s">
        <v>150</v>
      </c>
      <c r="E208" s="144" t="s">
        <v>3</v>
      </c>
      <c r="F208" s="442" t="s">
        <v>257</v>
      </c>
      <c r="H208" s="144" t="s">
        <v>3</v>
      </c>
      <c r="I208" s="441"/>
      <c r="J208" s="441"/>
      <c r="M208" s="141"/>
      <c r="N208" s="142"/>
      <c r="O208" s="182"/>
      <c r="P208" s="182"/>
      <c r="Q208" s="182"/>
      <c r="R208" s="182"/>
      <c r="S208" s="182"/>
      <c r="T208" s="182"/>
      <c r="U208" s="182"/>
      <c r="V208" s="182"/>
      <c r="W208" s="182"/>
      <c r="X208" s="143"/>
      <c r="AT208" s="144" t="s">
        <v>150</v>
      </c>
      <c r="AU208" s="144" t="s">
        <v>98</v>
      </c>
      <c r="AV208" s="10" t="s">
        <v>23</v>
      </c>
      <c r="AW208" s="10" t="s">
        <v>5</v>
      </c>
      <c r="AX208" s="10" t="s">
        <v>83</v>
      </c>
      <c r="AY208" s="144" t="s">
        <v>145</v>
      </c>
    </row>
    <row r="209" spans="2:51" s="11" customFormat="1" x14ac:dyDescent="0.3">
      <c r="B209" s="145"/>
      <c r="D209" s="437" t="s">
        <v>150</v>
      </c>
      <c r="E209" s="148" t="s">
        <v>3</v>
      </c>
      <c r="F209" s="440" t="s">
        <v>258</v>
      </c>
      <c r="H209" s="439">
        <v>17.202000000000002</v>
      </c>
      <c r="I209" s="438"/>
      <c r="J209" s="438"/>
      <c r="M209" s="145"/>
      <c r="N209" s="146"/>
      <c r="O209" s="177"/>
      <c r="P209" s="177"/>
      <c r="Q209" s="177"/>
      <c r="R209" s="177"/>
      <c r="S209" s="177"/>
      <c r="T209" s="177"/>
      <c r="U209" s="177"/>
      <c r="V209" s="177"/>
      <c r="W209" s="177"/>
      <c r="X209" s="147"/>
      <c r="AT209" s="148" t="s">
        <v>150</v>
      </c>
      <c r="AU209" s="148" t="s">
        <v>98</v>
      </c>
      <c r="AV209" s="11" t="s">
        <v>98</v>
      </c>
      <c r="AW209" s="11" t="s">
        <v>5</v>
      </c>
      <c r="AX209" s="11" t="s">
        <v>83</v>
      </c>
      <c r="AY209" s="148" t="s">
        <v>145</v>
      </c>
    </row>
    <row r="210" spans="2:51" s="10" customFormat="1" x14ac:dyDescent="0.3">
      <c r="B210" s="141"/>
      <c r="D210" s="437" t="s">
        <v>150</v>
      </c>
      <c r="E210" s="144" t="s">
        <v>3</v>
      </c>
      <c r="F210" s="442" t="s">
        <v>259</v>
      </c>
      <c r="H210" s="144" t="s">
        <v>3</v>
      </c>
      <c r="I210" s="441"/>
      <c r="J210" s="441"/>
      <c r="M210" s="141"/>
      <c r="N210" s="142"/>
      <c r="O210" s="182"/>
      <c r="P210" s="182"/>
      <c r="Q210" s="182"/>
      <c r="R210" s="182"/>
      <c r="S210" s="182"/>
      <c r="T210" s="182"/>
      <c r="U210" s="182"/>
      <c r="V210" s="182"/>
      <c r="W210" s="182"/>
      <c r="X210" s="143"/>
      <c r="AT210" s="144" t="s">
        <v>150</v>
      </c>
      <c r="AU210" s="144" t="s">
        <v>98</v>
      </c>
      <c r="AV210" s="10" t="s">
        <v>23</v>
      </c>
      <c r="AW210" s="10" t="s">
        <v>5</v>
      </c>
      <c r="AX210" s="10" t="s">
        <v>83</v>
      </c>
      <c r="AY210" s="144" t="s">
        <v>145</v>
      </c>
    </row>
    <row r="211" spans="2:51" s="11" customFormat="1" x14ac:dyDescent="0.3">
      <c r="B211" s="145"/>
      <c r="D211" s="437" t="s">
        <v>150</v>
      </c>
      <c r="E211" s="148" t="s">
        <v>3</v>
      </c>
      <c r="F211" s="440" t="s">
        <v>260</v>
      </c>
      <c r="H211" s="439">
        <v>35.158999999999999</v>
      </c>
      <c r="I211" s="438"/>
      <c r="J211" s="438"/>
      <c r="M211" s="145"/>
      <c r="N211" s="146"/>
      <c r="O211" s="177"/>
      <c r="P211" s="177"/>
      <c r="Q211" s="177"/>
      <c r="R211" s="177"/>
      <c r="S211" s="177"/>
      <c r="T211" s="177"/>
      <c r="U211" s="177"/>
      <c r="V211" s="177"/>
      <c r="W211" s="177"/>
      <c r="X211" s="147"/>
      <c r="AT211" s="148" t="s">
        <v>150</v>
      </c>
      <c r="AU211" s="148" t="s">
        <v>98</v>
      </c>
      <c r="AV211" s="11" t="s">
        <v>98</v>
      </c>
      <c r="AW211" s="11" t="s">
        <v>5</v>
      </c>
      <c r="AX211" s="11" t="s">
        <v>83</v>
      </c>
      <c r="AY211" s="148" t="s">
        <v>145</v>
      </c>
    </row>
    <row r="212" spans="2:51" s="10" customFormat="1" x14ac:dyDescent="0.3">
      <c r="B212" s="141"/>
      <c r="D212" s="437" t="s">
        <v>150</v>
      </c>
      <c r="E212" s="144" t="s">
        <v>3</v>
      </c>
      <c r="F212" s="442" t="s">
        <v>261</v>
      </c>
      <c r="H212" s="144" t="s">
        <v>3</v>
      </c>
      <c r="I212" s="441"/>
      <c r="J212" s="441"/>
      <c r="M212" s="141"/>
      <c r="N212" s="142"/>
      <c r="O212" s="182"/>
      <c r="P212" s="182"/>
      <c r="Q212" s="182"/>
      <c r="R212" s="182"/>
      <c r="S212" s="182"/>
      <c r="T212" s="182"/>
      <c r="U212" s="182"/>
      <c r="V212" s="182"/>
      <c r="W212" s="182"/>
      <c r="X212" s="143"/>
      <c r="AT212" s="144" t="s">
        <v>150</v>
      </c>
      <c r="AU212" s="144" t="s">
        <v>98</v>
      </c>
      <c r="AV212" s="10" t="s">
        <v>23</v>
      </c>
      <c r="AW212" s="10" t="s">
        <v>5</v>
      </c>
      <c r="AX212" s="10" t="s">
        <v>83</v>
      </c>
      <c r="AY212" s="144" t="s">
        <v>145</v>
      </c>
    </row>
    <row r="213" spans="2:51" s="11" customFormat="1" x14ac:dyDescent="0.3">
      <c r="B213" s="145"/>
      <c r="D213" s="437" t="s">
        <v>150</v>
      </c>
      <c r="E213" s="148" t="s">
        <v>3</v>
      </c>
      <c r="F213" s="440" t="s">
        <v>262</v>
      </c>
      <c r="H213" s="439">
        <v>10.866</v>
      </c>
      <c r="I213" s="438"/>
      <c r="J213" s="438"/>
      <c r="M213" s="145"/>
      <c r="N213" s="146"/>
      <c r="O213" s="177"/>
      <c r="P213" s="177"/>
      <c r="Q213" s="177"/>
      <c r="R213" s="177"/>
      <c r="S213" s="177"/>
      <c r="T213" s="177"/>
      <c r="U213" s="177"/>
      <c r="V213" s="177"/>
      <c r="W213" s="177"/>
      <c r="X213" s="147"/>
      <c r="AT213" s="148" t="s">
        <v>150</v>
      </c>
      <c r="AU213" s="148" t="s">
        <v>98</v>
      </c>
      <c r="AV213" s="11" t="s">
        <v>98</v>
      </c>
      <c r="AW213" s="11" t="s">
        <v>5</v>
      </c>
      <c r="AX213" s="11" t="s">
        <v>83</v>
      </c>
      <c r="AY213" s="148" t="s">
        <v>145</v>
      </c>
    </row>
    <row r="214" spans="2:51" s="10" customFormat="1" x14ac:dyDescent="0.3">
      <c r="B214" s="141"/>
      <c r="D214" s="437" t="s">
        <v>150</v>
      </c>
      <c r="E214" s="144" t="s">
        <v>3</v>
      </c>
      <c r="F214" s="442" t="s">
        <v>263</v>
      </c>
      <c r="H214" s="144" t="s">
        <v>3</v>
      </c>
      <c r="I214" s="441"/>
      <c r="J214" s="441"/>
      <c r="M214" s="141"/>
      <c r="N214" s="142"/>
      <c r="O214" s="182"/>
      <c r="P214" s="182"/>
      <c r="Q214" s="182"/>
      <c r="R214" s="182"/>
      <c r="S214" s="182"/>
      <c r="T214" s="182"/>
      <c r="U214" s="182"/>
      <c r="V214" s="182"/>
      <c r="W214" s="182"/>
      <c r="X214" s="143"/>
      <c r="AT214" s="144" t="s">
        <v>150</v>
      </c>
      <c r="AU214" s="144" t="s">
        <v>98</v>
      </c>
      <c r="AV214" s="10" t="s">
        <v>23</v>
      </c>
      <c r="AW214" s="10" t="s">
        <v>5</v>
      </c>
      <c r="AX214" s="10" t="s">
        <v>83</v>
      </c>
      <c r="AY214" s="144" t="s">
        <v>145</v>
      </c>
    </row>
    <row r="215" spans="2:51" s="11" customFormat="1" x14ac:dyDescent="0.3">
      <c r="B215" s="145"/>
      <c r="D215" s="437" t="s">
        <v>150</v>
      </c>
      <c r="E215" s="148" t="s">
        <v>3</v>
      </c>
      <c r="F215" s="440" t="s">
        <v>264</v>
      </c>
      <c r="H215" s="439">
        <v>5.266</v>
      </c>
      <c r="I215" s="438"/>
      <c r="J215" s="438"/>
      <c r="M215" s="145"/>
      <c r="N215" s="146"/>
      <c r="O215" s="177"/>
      <c r="P215" s="177"/>
      <c r="Q215" s="177"/>
      <c r="R215" s="177"/>
      <c r="S215" s="177"/>
      <c r="T215" s="177"/>
      <c r="U215" s="177"/>
      <c r="V215" s="177"/>
      <c r="W215" s="177"/>
      <c r="X215" s="147"/>
      <c r="AT215" s="148" t="s">
        <v>150</v>
      </c>
      <c r="AU215" s="148" t="s">
        <v>98</v>
      </c>
      <c r="AV215" s="11" t="s">
        <v>98</v>
      </c>
      <c r="AW215" s="11" t="s">
        <v>5</v>
      </c>
      <c r="AX215" s="11" t="s">
        <v>83</v>
      </c>
      <c r="AY215" s="148" t="s">
        <v>145</v>
      </c>
    </row>
    <row r="216" spans="2:51" s="10" customFormat="1" x14ac:dyDescent="0.3">
      <c r="B216" s="141"/>
      <c r="D216" s="437" t="s">
        <v>150</v>
      </c>
      <c r="E216" s="144" t="s">
        <v>3</v>
      </c>
      <c r="F216" s="442" t="s">
        <v>265</v>
      </c>
      <c r="H216" s="144" t="s">
        <v>3</v>
      </c>
      <c r="I216" s="441"/>
      <c r="J216" s="441"/>
      <c r="M216" s="141"/>
      <c r="N216" s="142"/>
      <c r="O216" s="182"/>
      <c r="P216" s="182"/>
      <c r="Q216" s="182"/>
      <c r="R216" s="182"/>
      <c r="S216" s="182"/>
      <c r="T216" s="182"/>
      <c r="U216" s="182"/>
      <c r="V216" s="182"/>
      <c r="W216" s="182"/>
      <c r="X216" s="143"/>
      <c r="AT216" s="144" t="s">
        <v>150</v>
      </c>
      <c r="AU216" s="144" t="s">
        <v>98</v>
      </c>
      <c r="AV216" s="10" t="s">
        <v>23</v>
      </c>
      <c r="AW216" s="10" t="s">
        <v>5</v>
      </c>
      <c r="AX216" s="10" t="s">
        <v>83</v>
      </c>
      <c r="AY216" s="144" t="s">
        <v>145</v>
      </c>
    </row>
    <row r="217" spans="2:51" s="11" customFormat="1" x14ac:dyDescent="0.3">
      <c r="B217" s="145"/>
      <c r="D217" s="437" t="s">
        <v>150</v>
      </c>
      <c r="E217" s="148" t="s">
        <v>3</v>
      </c>
      <c r="F217" s="440" t="s">
        <v>266</v>
      </c>
      <c r="H217" s="439">
        <v>4.0369999999999999</v>
      </c>
      <c r="I217" s="438"/>
      <c r="J217" s="438"/>
      <c r="M217" s="145"/>
      <c r="N217" s="146"/>
      <c r="O217" s="177"/>
      <c r="P217" s="177"/>
      <c r="Q217" s="177"/>
      <c r="R217" s="177"/>
      <c r="S217" s="177"/>
      <c r="T217" s="177"/>
      <c r="U217" s="177"/>
      <c r="V217" s="177"/>
      <c r="W217" s="177"/>
      <c r="X217" s="147"/>
      <c r="AT217" s="148" t="s">
        <v>150</v>
      </c>
      <c r="AU217" s="148" t="s">
        <v>98</v>
      </c>
      <c r="AV217" s="11" t="s">
        <v>98</v>
      </c>
      <c r="AW217" s="11" t="s">
        <v>5</v>
      </c>
      <c r="AX217" s="11" t="s">
        <v>83</v>
      </c>
      <c r="AY217" s="148" t="s">
        <v>145</v>
      </c>
    </row>
    <row r="218" spans="2:51" s="10" customFormat="1" x14ac:dyDescent="0.3">
      <c r="B218" s="141"/>
      <c r="D218" s="437" t="s">
        <v>150</v>
      </c>
      <c r="E218" s="144" t="s">
        <v>3</v>
      </c>
      <c r="F218" s="442" t="s">
        <v>267</v>
      </c>
      <c r="H218" s="144" t="s">
        <v>3</v>
      </c>
      <c r="I218" s="441"/>
      <c r="J218" s="441"/>
      <c r="M218" s="141"/>
      <c r="N218" s="142"/>
      <c r="O218" s="182"/>
      <c r="P218" s="182"/>
      <c r="Q218" s="182"/>
      <c r="R218" s="182"/>
      <c r="S218" s="182"/>
      <c r="T218" s="182"/>
      <c r="U218" s="182"/>
      <c r="V218" s="182"/>
      <c r="W218" s="182"/>
      <c r="X218" s="143"/>
      <c r="AT218" s="144" t="s">
        <v>150</v>
      </c>
      <c r="AU218" s="144" t="s">
        <v>98</v>
      </c>
      <c r="AV218" s="10" t="s">
        <v>23</v>
      </c>
      <c r="AW218" s="10" t="s">
        <v>5</v>
      </c>
      <c r="AX218" s="10" t="s">
        <v>83</v>
      </c>
      <c r="AY218" s="144" t="s">
        <v>145</v>
      </c>
    </row>
    <row r="219" spans="2:51" s="11" customFormat="1" x14ac:dyDescent="0.3">
      <c r="B219" s="145"/>
      <c r="D219" s="437" t="s">
        <v>150</v>
      </c>
      <c r="E219" s="148" t="s">
        <v>3</v>
      </c>
      <c r="F219" s="440" t="s">
        <v>268</v>
      </c>
      <c r="H219" s="439">
        <v>9.0259999999999998</v>
      </c>
      <c r="I219" s="438"/>
      <c r="J219" s="438"/>
      <c r="M219" s="145"/>
      <c r="N219" s="146"/>
      <c r="O219" s="177"/>
      <c r="P219" s="177"/>
      <c r="Q219" s="177"/>
      <c r="R219" s="177"/>
      <c r="S219" s="177"/>
      <c r="T219" s="177"/>
      <c r="U219" s="177"/>
      <c r="V219" s="177"/>
      <c r="W219" s="177"/>
      <c r="X219" s="147"/>
      <c r="AT219" s="148" t="s">
        <v>150</v>
      </c>
      <c r="AU219" s="148" t="s">
        <v>98</v>
      </c>
      <c r="AV219" s="11" t="s">
        <v>98</v>
      </c>
      <c r="AW219" s="11" t="s">
        <v>5</v>
      </c>
      <c r="AX219" s="11" t="s">
        <v>83</v>
      </c>
      <c r="AY219" s="148" t="s">
        <v>145</v>
      </c>
    </row>
    <row r="220" spans="2:51" s="10" customFormat="1" x14ac:dyDescent="0.3">
      <c r="B220" s="141"/>
      <c r="D220" s="437" t="s">
        <v>150</v>
      </c>
      <c r="E220" s="144" t="s">
        <v>3</v>
      </c>
      <c r="F220" s="442" t="s">
        <v>269</v>
      </c>
      <c r="H220" s="144" t="s">
        <v>3</v>
      </c>
      <c r="I220" s="441"/>
      <c r="J220" s="441"/>
      <c r="M220" s="141"/>
      <c r="N220" s="142"/>
      <c r="O220" s="182"/>
      <c r="P220" s="182"/>
      <c r="Q220" s="182"/>
      <c r="R220" s="182"/>
      <c r="S220" s="182"/>
      <c r="T220" s="182"/>
      <c r="U220" s="182"/>
      <c r="V220" s="182"/>
      <c r="W220" s="182"/>
      <c r="X220" s="143"/>
      <c r="AT220" s="144" t="s">
        <v>150</v>
      </c>
      <c r="AU220" s="144" t="s">
        <v>98</v>
      </c>
      <c r="AV220" s="10" t="s">
        <v>23</v>
      </c>
      <c r="AW220" s="10" t="s">
        <v>5</v>
      </c>
      <c r="AX220" s="10" t="s">
        <v>83</v>
      </c>
      <c r="AY220" s="144" t="s">
        <v>145</v>
      </c>
    </row>
    <row r="221" spans="2:51" s="11" customFormat="1" x14ac:dyDescent="0.3">
      <c r="B221" s="145"/>
      <c r="D221" s="437" t="s">
        <v>150</v>
      </c>
      <c r="E221" s="148" t="s">
        <v>3</v>
      </c>
      <c r="F221" s="440" t="s">
        <v>270</v>
      </c>
      <c r="H221" s="439">
        <v>14.492000000000001</v>
      </c>
      <c r="I221" s="438"/>
      <c r="J221" s="438"/>
      <c r="M221" s="145"/>
      <c r="N221" s="146"/>
      <c r="O221" s="177"/>
      <c r="P221" s="177"/>
      <c r="Q221" s="177"/>
      <c r="R221" s="177"/>
      <c r="S221" s="177"/>
      <c r="T221" s="177"/>
      <c r="U221" s="177"/>
      <c r="V221" s="177"/>
      <c r="W221" s="177"/>
      <c r="X221" s="147"/>
      <c r="AT221" s="148" t="s">
        <v>150</v>
      </c>
      <c r="AU221" s="148" t="s">
        <v>98</v>
      </c>
      <c r="AV221" s="11" t="s">
        <v>98</v>
      </c>
      <c r="AW221" s="11" t="s">
        <v>5</v>
      </c>
      <c r="AX221" s="11" t="s">
        <v>83</v>
      </c>
      <c r="AY221" s="148" t="s">
        <v>145</v>
      </c>
    </row>
    <row r="222" spans="2:51" s="10" customFormat="1" x14ac:dyDescent="0.3">
      <c r="B222" s="141"/>
      <c r="D222" s="437" t="s">
        <v>150</v>
      </c>
      <c r="E222" s="144" t="s">
        <v>3</v>
      </c>
      <c r="F222" s="442" t="s">
        <v>271</v>
      </c>
      <c r="H222" s="144" t="s">
        <v>3</v>
      </c>
      <c r="I222" s="441"/>
      <c r="J222" s="441"/>
      <c r="M222" s="141"/>
      <c r="N222" s="142"/>
      <c r="O222" s="182"/>
      <c r="P222" s="182"/>
      <c r="Q222" s="182"/>
      <c r="R222" s="182"/>
      <c r="S222" s="182"/>
      <c r="T222" s="182"/>
      <c r="U222" s="182"/>
      <c r="V222" s="182"/>
      <c r="W222" s="182"/>
      <c r="X222" s="143"/>
      <c r="AT222" s="144" t="s">
        <v>150</v>
      </c>
      <c r="AU222" s="144" t="s">
        <v>98</v>
      </c>
      <c r="AV222" s="10" t="s">
        <v>23</v>
      </c>
      <c r="AW222" s="10" t="s">
        <v>5</v>
      </c>
      <c r="AX222" s="10" t="s">
        <v>83</v>
      </c>
      <c r="AY222" s="144" t="s">
        <v>145</v>
      </c>
    </row>
    <row r="223" spans="2:51" s="11" customFormat="1" x14ac:dyDescent="0.3">
      <c r="B223" s="145"/>
      <c r="D223" s="437" t="s">
        <v>150</v>
      </c>
      <c r="E223" s="148" t="s">
        <v>3</v>
      </c>
      <c r="F223" s="440" t="s">
        <v>272</v>
      </c>
      <c r="H223" s="439">
        <v>27.056000000000001</v>
      </c>
      <c r="I223" s="438"/>
      <c r="J223" s="438"/>
      <c r="M223" s="145"/>
      <c r="N223" s="146"/>
      <c r="O223" s="177"/>
      <c r="P223" s="177"/>
      <c r="Q223" s="177"/>
      <c r="R223" s="177"/>
      <c r="S223" s="177"/>
      <c r="T223" s="177"/>
      <c r="U223" s="177"/>
      <c r="V223" s="177"/>
      <c r="W223" s="177"/>
      <c r="X223" s="147"/>
      <c r="AT223" s="148" t="s">
        <v>150</v>
      </c>
      <c r="AU223" s="148" t="s">
        <v>98</v>
      </c>
      <c r="AV223" s="11" t="s">
        <v>98</v>
      </c>
      <c r="AW223" s="11" t="s">
        <v>5</v>
      </c>
      <c r="AX223" s="11" t="s">
        <v>83</v>
      </c>
      <c r="AY223" s="148" t="s">
        <v>145</v>
      </c>
    </row>
    <row r="224" spans="2:51" s="10" customFormat="1" x14ac:dyDescent="0.3">
      <c r="B224" s="141"/>
      <c r="D224" s="437" t="s">
        <v>150</v>
      </c>
      <c r="E224" s="144" t="s">
        <v>3</v>
      </c>
      <c r="F224" s="442" t="s">
        <v>273</v>
      </c>
      <c r="H224" s="144" t="s">
        <v>3</v>
      </c>
      <c r="I224" s="441"/>
      <c r="J224" s="441"/>
      <c r="M224" s="141"/>
      <c r="N224" s="142"/>
      <c r="O224" s="182"/>
      <c r="P224" s="182"/>
      <c r="Q224" s="182"/>
      <c r="R224" s="182"/>
      <c r="S224" s="182"/>
      <c r="T224" s="182"/>
      <c r="U224" s="182"/>
      <c r="V224" s="182"/>
      <c r="W224" s="182"/>
      <c r="X224" s="143"/>
      <c r="AT224" s="144" t="s">
        <v>150</v>
      </c>
      <c r="AU224" s="144" t="s">
        <v>98</v>
      </c>
      <c r="AV224" s="10" t="s">
        <v>23</v>
      </c>
      <c r="AW224" s="10" t="s">
        <v>5</v>
      </c>
      <c r="AX224" s="10" t="s">
        <v>83</v>
      </c>
      <c r="AY224" s="144" t="s">
        <v>145</v>
      </c>
    </row>
    <row r="225" spans="2:51" s="11" customFormat="1" x14ac:dyDescent="0.3">
      <c r="B225" s="145"/>
      <c r="D225" s="437" t="s">
        <v>150</v>
      </c>
      <c r="E225" s="148" t="s">
        <v>3</v>
      </c>
      <c r="F225" s="440" t="s">
        <v>274</v>
      </c>
      <c r="H225" s="439">
        <v>28.861000000000001</v>
      </c>
      <c r="I225" s="438"/>
      <c r="J225" s="438"/>
      <c r="M225" s="145"/>
      <c r="N225" s="146"/>
      <c r="O225" s="177"/>
      <c r="P225" s="177"/>
      <c r="Q225" s="177"/>
      <c r="R225" s="177"/>
      <c r="S225" s="177"/>
      <c r="T225" s="177"/>
      <c r="U225" s="177"/>
      <c r="V225" s="177"/>
      <c r="W225" s="177"/>
      <c r="X225" s="147"/>
      <c r="AT225" s="148" t="s">
        <v>150</v>
      </c>
      <c r="AU225" s="148" t="s">
        <v>98</v>
      </c>
      <c r="AV225" s="11" t="s">
        <v>98</v>
      </c>
      <c r="AW225" s="11" t="s">
        <v>5</v>
      </c>
      <c r="AX225" s="11" t="s">
        <v>83</v>
      </c>
      <c r="AY225" s="148" t="s">
        <v>145</v>
      </c>
    </row>
    <row r="226" spans="2:51" s="10" customFormat="1" x14ac:dyDescent="0.3">
      <c r="B226" s="141"/>
      <c r="D226" s="437" t="s">
        <v>150</v>
      </c>
      <c r="E226" s="144" t="s">
        <v>3</v>
      </c>
      <c r="F226" s="442" t="s">
        <v>275</v>
      </c>
      <c r="H226" s="144" t="s">
        <v>3</v>
      </c>
      <c r="I226" s="441"/>
      <c r="J226" s="441"/>
      <c r="M226" s="141"/>
      <c r="N226" s="142"/>
      <c r="O226" s="182"/>
      <c r="P226" s="182"/>
      <c r="Q226" s="182"/>
      <c r="R226" s="182"/>
      <c r="S226" s="182"/>
      <c r="T226" s="182"/>
      <c r="U226" s="182"/>
      <c r="V226" s="182"/>
      <c r="W226" s="182"/>
      <c r="X226" s="143"/>
      <c r="AT226" s="144" t="s">
        <v>150</v>
      </c>
      <c r="AU226" s="144" t="s">
        <v>98</v>
      </c>
      <c r="AV226" s="10" t="s">
        <v>23</v>
      </c>
      <c r="AW226" s="10" t="s">
        <v>5</v>
      </c>
      <c r="AX226" s="10" t="s">
        <v>83</v>
      </c>
      <c r="AY226" s="144" t="s">
        <v>145</v>
      </c>
    </row>
    <row r="227" spans="2:51" s="11" customFormat="1" x14ac:dyDescent="0.3">
      <c r="B227" s="145"/>
      <c r="D227" s="437" t="s">
        <v>150</v>
      </c>
      <c r="E227" s="148" t="s">
        <v>3</v>
      </c>
      <c r="F227" s="440" t="s">
        <v>276</v>
      </c>
      <c r="H227" s="439">
        <v>28.620999999999999</v>
      </c>
      <c r="I227" s="438"/>
      <c r="J227" s="438"/>
      <c r="M227" s="145"/>
      <c r="N227" s="146"/>
      <c r="O227" s="177"/>
      <c r="P227" s="177"/>
      <c r="Q227" s="177"/>
      <c r="R227" s="177"/>
      <c r="S227" s="177"/>
      <c r="T227" s="177"/>
      <c r="U227" s="177"/>
      <c r="V227" s="177"/>
      <c r="W227" s="177"/>
      <c r="X227" s="147"/>
      <c r="AT227" s="148" t="s">
        <v>150</v>
      </c>
      <c r="AU227" s="148" t="s">
        <v>98</v>
      </c>
      <c r="AV227" s="11" t="s">
        <v>98</v>
      </c>
      <c r="AW227" s="11" t="s">
        <v>5</v>
      </c>
      <c r="AX227" s="11" t="s">
        <v>83</v>
      </c>
      <c r="AY227" s="148" t="s">
        <v>145</v>
      </c>
    </row>
    <row r="228" spans="2:51" s="10" customFormat="1" x14ac:dyDescent="0.3">
      <c r="B228" s="141"/>
      <c r="D228" s="437" t="s">
        <v>150</v>
      </c>
      <c r="E228" s="144" t="s">
        <v>3</v>
      </c>
      <c r="F228" s="442" t="s">
        <v>257</v>
      </c>
      <c r="H228" s="144" t="s">
        <v>3</v>
      </c>
      <c r="I228" s="441"/>
      <c r="J228" s="441"/>
      <c r="M228" s="141"/>
      <c r="N228" s="142"/>
      <c r="O228" s="182"/>
      <c r="P228" s="182"/>
      <c r="Q228" s="182"/>
      <c r="R228" s="182"/>
      <c r="S228" s="182"/>
      <c r="T228" s="182"/>
      <c r="U228" s="182"/>
      <c r="V228" s="182"/>
      <c r="W228" s="182"/>
      <c r="X228" s="143"/>
      <c r="AT228" s="144" t="s">
        <v>150</v>
      </c>
      <c r="AU228" s="144" t="s">
        <v>98</v>
      </c>
      <c r="AV228" s="10" t="s">
        <v>23</v>
      </c>
      <c r="AW228" s="10" t="s">
        <v>5</v>
      </c>
      <c r="AX228" s="10" t="s">
        <v>83</v>
      </c>
      <c r="AY228" s="144" t="s">
        <v>145</v>
      </c>
    </row>
    <row r="229" spans="2:51" s="11" customFormat="1" x14ac:dyDescent="0.3">
      <c r="B229" s="145"/>
      <c r="D229" s="437" t="s">
        <v>150</v>
      </c>
      <c r="E229" s="148" t="s">
        <v>3</v>
      </c>
      <c r="F229" s="440" t="s">
        <v>277</v>
      </c>
      <c r="H229" s="439">
        <v>8.2889999999999997</v>
      </c>
      <c r="I229" s="438"/>
      <c r="J229" s="438"/>
      <c r="M229" s="145"/>
      <c r="N229" s="146"/>
      <c r="O229" s="177"/>
      <c r="P229" s="177"/>
      <c r="Q229" s="177"/>
      <c r="R229" s="177"/>
      <c r="S229" s="177"/>
      <c r="T229" s="177"/>
      <c r="U229" s="177"/>
      <c r="V229" s="177"/>
      <c r="W229" s="177"/>
      <c r="X229" s="147"/>
      <c r="AT229" s="148" t="s">
        <v>150</v>
      </c>
      <c r="AU229" s="148" t="s">
        <v>98</v>
      </c>
      <c r="AV229" s="11" t="s">
        <v>98</v>
      </c>
      <c r="AW229" s="11" t="s">
        <v>5</v>
      </c>
      <c r="AX229" s="11" t="s">
        <v>83</v>
      </c>
      <c r="AY229" s="148" t="s">
        <v>145</v>
      </c>
    </row>
    <row r="230" spans="2:51" s="10" customFormat="1" x14ac:dyDescent="0.3">
      <c r="B230" s="141"/>
      <c r="D230" s="437" t="s">
        <v>150</v>
      </c>
      <c r="E230" s="144" t="s">
        <v>3</v>
      </c>
      <c r="F230" s="442" t="s">
        <v>259</v>
      </c>
      <c r="H230" s="144" t="s">
        <v>3</v>
      </c>
      <c r="I230" s="441"/>
      <c r="J230" s="441"/>
      <c r="M230" s="141"/>
      <c r="N230" s="142"/>
      <c r="O230" s="182"/>
      <c r="P230" s="182"/>
      <c r="Q230" s="182"/>
      <c r="R230" s="182"/>
      <c r="S230" s="182"/>
      <c r="T230" s="182"/>
      <c r="U230" s="182"/>
      <c r="V230" s="182"/>
      <c r="W230" s="182"/>
      <c r="X230" s="143"/>
      <c r="AT230" s="144" t="s">
        <v>150</v>
      </c>
      <c r="AU230" s="144" t="s">
        <v>98</v>
      </c>
      <c r="AV230" s="10" t="s">
        <v>23</v>
      </c>
      <c r="AW230" s="10" t="s">
        <v>5</v>
      </c>
      <c r="AX230" s="10" t="s">
        <v>83</v>
      </c>
      <c r="AY230" s="144" t="s">
        <v>145</v>
      </c>
    </row>
    <row r="231" spans="2:51" s="11" customFormat="1" x14ac:dyDescent="0.3">
      <c r="B231" s="145"/>
      <c r="D231" s="437" t="s">
        <v>150</v>
      </c>
      <c r="E231" s="148" t="s">
        <v>3</v>
      </c>
      <c r="F231" s="440" t="s">
        <v>278</v>
      </c>
      <c r="H231" s="439">
        <v>116.55200000000001</v>
      </c>
      <c r="I231" s="438"/>
      <c r="J231" s="438"/>
      <c r="M231" s="145"/>
      <c r="N231" s="146"/>
      <c r="O231" s="177"/>
      <c r="P231" s="177"/>
      <c r="Q231" s="177"/>
      <c r="R231" s="177"/>
      <c r="S231" s="177"/>
      <c r="T231" s="177"/>
      <c r="U231" s="177"/>
      <c r="V231" s="177"/>
      <c r="W231" s="177"/>
      <c r="X231" s="147"/>
      <c r="AT231" s="148" t="s">
        <v>150</v>
      </c>
      <c r="AU231" s="148" t="s">
        <v>98</v>
      </c>
      <c r="AV231" s="11" t="s">
        <v>98</v>
      </c>
      <c r="AW231" s="11" t="s">
        <v>5</v>
      </c>
      <c r="AX231" s="11" t="s">
        <v>83</v>
      </c>
      <c r="AY231" s="148" t="s">
        <v>145</v>
      </c>
    </row>
    <row r="232" spans="2:51" s="10" customFormat="1" x14ac:dyDescent="0.3">
      <c r="B232" s="141"/>
      <c r="D232" s="437" t="s">
        <v>150</v>
      </c>
      <c r="E232" s="144" t="s">
        <v>3</v>
      </c>
      <c r="F232" s="442" t="s">
        <v>261</v>
      </c>
      <c r="H232" s="144" t="s">
        <v>3</v>
      </c>
      <c r="I232" s="441"/>
      <c r="J232" s="441"/>
      <c r="M232" s="141"/>
      <c r="N232" s="142"/>
      <c r="O232" s="182"/>
      <c r="P232" s="182"/>
      <c r="Q232" s="182"/>
      <c r="R232" s="182"/>
      <c r="S232" s="182"/>
      <c r="T232" s="182"/>
      <c r="U232" s="182"/>
      <c r="V232" s="182"/>
      <c r="W232" s="182"/>
      <c r="X232" s="143"/>
      <c r="AT232" s="144" t="s">
        <v>150</v>
      </c>
      <c r="AU232" s="144" t="s">
        <v>98</v>
      </c>
      <c r="AV232" s="10" t="s">
        <v>23</v>
      </c>
      <c r="AW232" s="10" t="s">
        <v>5</v>
      </c>
      <c r="AX232" s="10" t="s">
        <v>83</v>
      </c>
      <c r="AY232" s="144" t="s">
        <v>145</v>
      </c>
    </row>
    <row r="233" spans="2:51" s="11" customFormat="1" x14ac:dyDescent="0.3">
      <c r="B233" s="145"/>
      <c r="D233" s="437" t="s">
        <v>150</v>
      </c>
      <c r="E233" s="148" t="s">
        <v>3</v>
      </c>
      <c r="F233" s="440" t="s">
        <v>279</v>
      </c>
      <c r="H233" s="439">
        <v>19.172999999999998</v>
      </c>
      <c r="I233" s="438"/>
      <c r="J233" s="438"/>
      <c r="M233" s="145"/>
      <c r="N233" s="146"/>
      <c r="O233" s="177"/>
      <c r="P233" s="177"/>
      <c r="Q233" s="177"/>
      <c r="R233" s="177"/>
      <c r="S233" s="177"/>
      <c r="T233" s="177"/>
      <c r="U233" s="177"/>
      <c r="V233" s="177"/>
      <c r="W233" s="177"/>
      <c r="X233" s="147"/>
      <c r="AT233" s="148" t="s">
        <v>150</v>
      </c>
      <c r="AU233" s="148" t="s">
        <v>98</v>
      </c>
      <c r="AV233" s="11" t="s">
        <v>98</v>
      </c>
      <c r="AW233" s="11" t="s">
        <v>5</v>
      </c>
      <c r="AX233" s="11" t="s">
        <v>83</v>
      </c>
      <c r="AY233" s="148" t="s">
        <v>145</v>
      </c>
    </row>
    <row r="234" spans="2:51" s="10" customFormat="1" x14ac:dyDescent="0.3">
      <c r="B234" s="141"/>
      <c r="D234" s="437" t="s">
        <v>150</v>
      </c>
      <c r="E234" s="144" t="s">
        <v>3</v>
      </c>
      <c r="F234" s="442" t="s">
        <v>263</v>
      </c>
      <c r="H234" s="144" t="s">
        <v>3</v>
      </c>
      <c r="I234" s="441"/>
      <c r="J234" s="441"/>
      <c r="M234" s="141"/>
      <c r="N234" s="142"/>
      <c r="O234" s="182"/>
      <c r="P234" s="182"/>
      <c r="Q234" s="182"/>
      <c r="R234" s="182"/>
      <c r="S234" s="182"/>
      <c r="T234" s="182"/>
      <c r="U234" s="182"/>
      <c r="V234" s="182"/>
      <c r="W234" s="182"/>
      <c r="X234" s="143"/>
      <c r="AT234" s="144" t="s">
        <v>150</v>
      </c>
      <c r="AU234" s="144" t="s">
        <v>98</v>
      </c>
      <c r="AV234" s="10" t="s">
        <v>23</v>
      </c>
      <c r="AW234" s="10" t="s">
        <v>5</v>
      </c>
      <c r="AX234" s="10" t="s">
        <v>83</v>
      </c>
      <c r="AY234" s="144" t="s">
        <v>145</v>
      </c>
    </row>
    <row r="235" spans="2:51" s="11" customFormat="1" x14ac:dyDescent="0.3">
      <c r="B235" s="145"/>
      <c r="D235" s="437" t="s">
        <v>150</v>
      </c>
      <c r="E235" s="148" t="s">
        <v>3</v>
      </c>
      <c r="F235" s="440" t="s">
        <v>280</v>
      </c>
      <c r="H235" s="439">
        <v>5.3620000000000001</v>
      </c>
      <c r="I235" s="438"/>
      <c r="J235" s="438"/>
      <c r="M235" s="145"/>
      <c r="N235" s="146"/>
      <c r="O235" s="177"/>
      <c r="P235" s="177"/>
      <c r="Q235" s="177"/>
      <c r="R235" s="177"/>
      <c r="S235" s="177"/>
      <c r="T235" s="177"/>
      <c r="U235" s="177"/>
      <c r="V235" s="177"/>
      <c r="W235" s="177"/>
      <c r="X235" s="147"/>
      <c r="AT235" s="148" t="s">
        <v>150</v>
      </c>
      <c r="AU235" s="148" t="s">
        <v>98</v>
      </c>
      <c r="AV235" s="11" t="s">
        <v>98</v>
      </c>
      <c r="AW235" s="11" t="s">
        <v>5</v>
      </c>
      <c r="AX235" s="11" t="s">
        <v>83</v>
      </c>
      <c r="AY235" s="148" t="s">
        <v>145</v>
      </c>
    </row>
    <row r="236" spans="2:51" s="10" customFormat="1" x14ac:dyDescent="0.3">
      <c r="B236" s="141"/>
      <c r="D236" s="437" t="s">
        <v>150</v>
      </c>
      <c r="E236" s="144" t="s">
        <v>3</v>
      </c>
      <c r="F236" s="442" t="s">
        <v>265</v>
      </c>
      <c r="H236" s="144" t="s">
        <v>3</v>
      </c>
      <c r="I236" s="441"/>
      <c r="J236" s="441"/>
      <c r="M236" s="141"/>
      <c r="N236" s="142"/>
      <c r="O236" s="182"/>
      <c r="P236" s="182"/>
      <c r="Q236" s="182"/>
      <c r="R236" s="182"/>
      <c r="S236" s="182"/>
      <c r="T236" s="182"/>
      <c r="U236" s="182"/>
      <c r="V236" s="182"/>
      <c r="W236" s="182"/>
      <c r="X236" s="143"/>
      <c r="AT236" s="144" t="s">
        <v>150</v>
      </c>
      <c r="AU236" s="144" t="s">
        <v>98</v>
      </c>
      <c r="AV236" s="10" t="s">
        <v>23</v>
      </c>
      <c r="AW236" s="10" t="s">
        <v>5</v>
      </c>
      <c r="AX236" s="10" t="s">
        <v>83</v>
      </c>
      <c r="AY236" s="144" t="s">
        <v>145</v>
      </c>
    </row>
    <row r="237" spans="2:51" s="11" customFormat="1" x14ac:dyDescent="0.3">
      <c r="B237" s="145"/>
      <c r="D237" s="437" t="s">
        <v>150</v>
      </c>
      <c r="E237" s="148" t="s">
        <v>3</v>
      </c>
      <c r="F237" s="440" t="s">
        <v>281</v>
      </c>
      <c r="H237" s="439">
        <v>4.7329999999999997</v>
      </c>
      <c r="I237" s="438"/>
      <c r="J237" s="438"/>
      <c r="M237" s="145"/>
      <c r="N237" s="146"/>
      <c r="O237" s="177"/>
      <c r="P237" s="177"/>
      <c r="Q237" s="177"/>
      <c r="R237" s="177"/>
      <c r="S237" s="177"/>
      <c r="T237" s="177"/>
      <c r="U237" s="177"/>
      <c r="V237" s="177"/>
      <c r="W237" s="177"/>
      <c r="X237" s="147"/>
      <c r="AT237" s="148" t="s">
        <v>150</v>
      </c>
      <c r="AU237" s="148" t="s">
        <v>98</v>
      </c>
      <c r="AV237" s="11" t="s">
        <v>98</v>
      </c>
      <c r="AW237" s="11" t="s">
        <v>5</v>
      </c>
      <c r="AX237" s="11" t="s">
        <v>83</v>
      </c>
      <c r="AY237" s="148" t="s">
        <v>145</v>
      </c>
    </row>
    <row r="238" spans="2:51" s="10" customFormat="1" x14ac:dyDescent="0.3">
      <c r="B238" s="141"/>
      <c r="D238" s="437" t="s">
        <v>150</v>
      </c>
      <c r="E238" s="144" t="s">
        <v>3</v>
      </c>
      <c r="F238" s="442" t="s">
        <v>267</v>
      </c>
      <c r="H238" s="144" t="s">
        <v>3</v>
      </c>
      <c r="I238" s="441"/>
      <c r="J238" s="441"/>
      <c r="M238" s="141"/>
      <c r="N238" s="142"/>
      <c r="O238" s="182"/>
      <c r="P238" s="182"/>
      <c r="Q238" s="182"/>
      <c r="R238" s="182"/>
      <c r="S238" s="182"/>
      <c r="T238" s="182"/>
      <c r="U238" s="182"/>
      <c r="V238" s="182"/>
      <c r="W238" s="182"/>
      <c r="X238" s="143"/>
      <c r="AT238" s="144" t="s">
        <v>150</v>
      </c>
      <c r="AU238" s="144" t="s">
        <v>98</v>
      </c>
      <c r="AV238" s="10" t="s">
        <v>23</v>
      </c>
      <c r="AW238" s="10" t="s">
        <v>5</v>
      </c>
      <c r="AX238" s="10" t="s">
        <v>83</v>
      </c>
      <c r="AY238" s="144" t="s">
        <v>145</v>
      </c>
    </row>
    <row r="239" spans="2:51" s="11" customFormat="1" x14ac:dyDescent="0.3">
      <c r="B239" s="145"/>
      <c r="D239" s="437" t="s">
        <v>150</v>
      </c>
      <c r="E239" s="148" t="s">
        <v>3</v>
      </c>
      <c r="F239" s="440" t="s">
        <v>282</v>
      </c>
      <c r="H239" s="439">
        <v>12.276999999999999</v>
      </c>
      <c r="I239" s="438"/>
      <c r="J239" s="438"/>
      <c r="M239" s="145"/>
      <c r="N239" s="146"/>
      <c r="O239" s="177"/>
      <c r="P239" s="177"/>
      <c r="Q239" s="177"/>
      <c r="R239" s="177"/>
      <c r="S239" s="177"/>
      <c r="T239" s="177"/>
      <c r="U239" s="177"/>
      <c r="V239" s="177"/>
      <c r="W239" s="177"/>
      <c r="X239" s="147"/>
      <c r="AT239" s="148" t="s">
        <v>150</v>
      </c>
      <c r="AU239" s="148" t="s">
        <v>98</v>
      </c>
      <c r="AV239" s="11" t="s">
        <v>98</v>
      </c>
      <c r="AW239" s="11" t="s">
        <v>5</v>
      </c>
      <c r="AX239" s="11" t="s">
        <v>83</v>
      </c>
      <c r="AY239" s="148" t="s">
        <v>145</v>
      </c>
    </row>
    <row r="240" spans="2:51" s="10" customFormat="1" x14ac:dyDescent="0.3">
      <c r="B240" s="141"/>
      <c r="D240" s="437" t="s">
        <v>150</v>
      </c>
      <c r="E240" s="144" t="s">
        <v>3</v>
      </c>
      <c r="F240" s="442" t="s">
        <v>269</v>
      </c>
      <c r="H240" s="144" t="s">
        <v>3</v>
      </c>
      <c r="I240" s="441"/>
      <c r="J240" s="441"/>
      <c r="M240" s="141"/>
      <c r="N240" s="142"/>
      <c r="O240" s="182"/>
      <c r="P240" s="182"/>
      <c r="Q240" s="182"/>
      <c r="R240" s="182"/>
      <c r="S240" s="182"/>
      <c r="T240" s="182"/>
      <c r="U240" s="182"/>
      <c r="V240" s="182"/>
      <c r="W240" s="182"/>
      <c r="X240" s="143"/>
      <c r="AT240" s="144" t="s">
        <v>150</v>
      </c>
      <c r="AU240" s="144" t="s">
        <v>98</v>
      </c>
      <c r="AV240" s="10" t="s">
        <v>23</v>
      </c>
      <c r="AW240" s="10" t="s">
        <v>5</v>
      </c>
      <c r="AX240" s="10" t="s">
        <v>83</v>
      </c>
      <c r="AY240" s="144" t="s">
        <v>145</v>
      </c>
    </row>
    <row r="241" spans="2:65" s="11" customFormat="1" x14ac:dyDescent="0.3">
      <c r="B241" s="145"/>
      <c r="D241" s="437" t="s">
        <v>150</v>
      </c>
      <c r="E241" s="148" t="s">
        <v>3</v>
      </c>
      <c r="F241" s="440" t="s">
        <v>283</v>
      </c>
      <c r="H241" s="439">
        <v>4.0069999999999997</v>
      </c>
      <c r="I241" s="438"/>
      <c r="J241" s="438"/>
      <c r="M241" s="145"/>
      <c r="N241" s="146"/>
      <c r="O241" s="177"/>
      <c r="P241" s="177"/>
      <c r="Q241" s="177"/>
      <c r="R241" s="177"/>
      <c r="S241" s="177"/>
      <c r="T241" s="177"/>
      <c r="U241" s="177"/>
      <c r="V241" s="177"/>
      <c r="W241" s="177"/>
      <c r="X241" s="147"/>
      <c r="AT241" s="148" t="s">
        <v>150</v>
      </c>
      <c r="AU241" s="148" t="s">
        <v>98</v>
      </c>
      <c r="AV241" s="11" t="s">
        <v>98</v>
      </c>
      <c r="AW241" s="11" t="s">
        <v>5</v>
      </c>
      <c r="AX241" s="11" t="s">
        <v>83</v>
      </c>
      <c r="AY241" s="148" t="s">
        <v>145</v>
      </c>
    </row>
    <row r="242" spans="2:65" s="10" customFormat="1" x14ac:dyDescent="0.3">
      <c r="B242" s="141"/>
      <c r="D242" s="437" t="s">
        <v>150</v>
      </c>
      <c r="E242" s="144" t="s">
        <v>3</v>
      </c>
      <c r="F242" s="442" t="s">
        <v>271</v>
      </c>
      <c r="H242" s="144" t="s">
        <v>3</v>
      </c>
      <c r="I242" s="441"/>
      <c r="J242" s="441"/>
      <c r="M242" s="141"/>
      <c r="N242" s="142"/>
      <c r="O242" s="182"/>
      <c r="P242" s="182"/>
      <c r="Q242" s="182"/>
      <c r="R242" s="182"/>
      <c r="S242" s="182"/>
      <c r="T242" s="182"/>
      <c r="U242" s="182"/>
      <c r="V242" s="182"/>
      <c r="W242" s="182"/>
      <c r="X242" s="143"/>
      <c r="AT242" s="144" t="s">
        <v>150</v>
      </c>
      <c r="AU242" s="144" t="s">
        <v>98</v>
      </c>
      <c r="AV242" s="10" t="s">
        <v>23</v>
      </c>
      <c r="AW242" s="10" t="s">
        <v>5</v>
      </c>
      <c r="AX242" s="10" t="s">
        <v>83</v>
      </c>
      <c r="AY242" s="144" t="s">
        <v>145</v>
      </c>
    </row>
    <row r="243" spans="2:65" s="11" customFormat="1" x14ac:dyDescent="0.3">
      <c r="B243" s="145"/>
      <c r="D243" s="437" t="s">
        <v>150</v>
      </c>
      <c r="E243" s="148" t="s">
        <v>3</v>
      </c>
      <c r="F243" s="440" t="s">
        <v>284</v>
      </c>
      <c r="H243" s="439">
        <v>2.3490000000000002</v>
      </c>
      <c r="I243" s="438"/>
      <c r="J243" s="438"/>
      <c r="M243" s="145"/>
      <c r="N243" s="146"/>
      <c r="O243" s="177"/>
      <c r="P243" s="177"/>
      <c r="Q243" s="177"/>
      <c r="R243" s="177"/>
      <c r="S243" s="177"/>
      <c r="T243" s="177"/>
      <c r="U243" s="177"/>
      <c r="V243" s="177"/>
      <c r="W243" s="177"/>
      <c r="X243" s="147"/>
      <c r="AT243" s="148" t="s">
        <v>150</v>
      </c>
      <c r="AU243" s="148" t="s">
        <v>98</v>
      </c>
      <c r="AV243" s="11" t="s">
        <v>98</v>
      </c>
      <c r="AW243" s="11" t="s">
        <v>5</v>
      </c>
      <c r="AX243" s="11" t="s">
        <v>83</v>
      </c>
      <c r="AY243" s="148" t="s">
        <v>145</v>
      </c>
    </row>
    <row r="244" spans="2:65" s="10" customFormat="1" x14ac:dyDescent="0.3">
      <c r="B244" s="141"/>
      <c r="D244" s="437" t="s">
        <v>150</v>
      </c>
      <c r="E244" s="144" t="s">
        <v>3</v>
      </c>
      <c r="F244" s="442" t="s">
        <v>273</v>
      </c>
      <c r="H244" s="144" t="s">
        <v>3</v>
      </c>
      <c r="I244" s="441"/>
      <c r="J244" s="441"/>
      <c r="M244" s="141"/>
      <c r="N244" s="142"/>
      <c r="O244" s="182"/>
      <c r="P244" s="182"/>
      <c r="Q244" s="182"/>
      <c r="R244" s="182"/>
      <c r="S244" s="182"/>
      <c r="T244" s="182"/>
      <c r="U244" s="182"/>
      <c r="V244" s="182"/>
      <c r="W244" s="182"/>
      <c r="X244" s="143"/>
      <c r="AT244" s="144" t="s">
        <v>150</v>
      </c>
      <c r="AU244" s="144" t="s">
        <v>98</v>
      </c>
      <c r="AV244" s="10" t="s">
        <v>23</v>
      </c>
      <c r="AW244" s="10" t="s">
        <v>5</v>
      </c>
      <c r="AX244" s="10" t="s">
        <v>83</v>
      </c>
      <c r="AY244" s="144" t="s">
        <v>145</v>
      </c>
    </row>
    <row r="245" spans="2:65" s="11" customFormat="1" x14ac:dyDescent="0.3">
      <c r="B245" s="145"/>
      <c r="D245" s="437" t="s">
        <v>150</v>
      </c>
      <c r="E245" s="148" t="s">
        <v>3</v>
      </c>
      <c r="F245" s="440" t="s">
        <v>285</v>
      </c>
      <c r="H245" s="439">
        <v>2.9470000000000001</v>
      </c>
      <c r="I245" s="438"/>
      <c r="J245" s="438"/>
      <c r="M245" s="145"/>
      <c r="N245" s="146"/>
      <c r="O245" s="177"/>
      <c r="P245" s="177"/>
      <c r="Q245" s="177"/>
      <c r="R245" s="177"/>
      <c r="S245" s="177"/>
      <c r="T245" s="177"/>
      <c r="U245" s="177"/>
      <c r="V245" s="177"/>
      <c r="W245" s="177"/>
      <c r="X245" s="147"/>
      <c r="AT245" s="148" t="s">
        <v>150</v>
      </c>
      <c r="AU245" s="148" t="s">
        <v>98</v>
      </c>
      <c r="AV245" s="11" t="s">
        <v>98</v>
      </c>
      <c r="AW245" s="11" t="s">
        <v>5</v>
      </c>
      <c r="AX245" s="11" t="s">
        <v>83</v>
      </c>
      <c r="AY245" s="148" t="s">
        <v>145</v>
      </c>
    </row>
    <row r="246" spans="2:65" s="10" customFormat="1" x14ac:dyDescent="0.3">
      <c r="B246" s="141"/>
      <c r="D246" s="437" t="s">
        <v>150</v>
      </c>
      <c r="E246" s="144" t="s">
        <v>3</v>
      </c>
      <c r="F246" s="442" t="s">
        <v>275</v>
      </c>
      <c r="H246" s="144" t="s">
        <v>3</v>
      </c>
      <c r="I246" s="441"/>
      <c r="J246" s="441"/>
      <c r="M246" s="141"/>
      <c r="N246" s="142"/>
      <c r="O246" s="182"/>
      <c r="P246" s="182"/>
      <c r="Q246" s="182"/>
      <c r="R246" s="182"/>
      <c r="S246" s="182"/>
      <c r="T246" s="182"/>
      <c r="U246" s="182"/>
      <c r="V246" s="182"/>
      <c r="W246" s="182"/>
      <c r="X246" s="143"/>
      <c r="AT246" s="144" t="s">
        <v>150</v>
      </c>
      <c r="AU246" s="144" t="s">
        <v>98</v>
      </c>
      <c r="AV246" s="10" t="s">
        <v>23</v>
      </c>
      <c r="AW246" s="10" t="s">
        <v>5</v>
      </c>
      <c r="AX246" s="10" t="s">
        <v>83</v>
      </c>
      <c r="AY246" s="144" t="s">
        <v>145</v>
      </c>
    </row>
    <row r="247" spans="2:65" s="11" customFormat="1" x14ac:dyDescent="0.3">
      <c r="B247" s="145"/>
      <c r="D247" s="437" t="s">
        <v>150</v>
      </c>
      <c r="E247" s="148" t="s">
        <v>3</v>
      </c>
      <c r="F247" s="440" t="s">
        <v>286</v>
      </c>
      <c r="H247" s="439">
        <v>3.415</v>
      </c>
      <c r="I247" s="438"/>
      <c r="J247" s="438"/>
      <c r="M247" s="145"/>
      <c r="N247" s="146"/>
      <c r="O247" s="177"/>
      <c r="P247" s="177"/>
      <c r="Q247" s="177"/>
      <c r="R247" s="177"/>
      <c r="S247" s="177"/>
      <c r="T247" s="177"/>
      <c r="U247" s="177"/>
      <c r="V247" s="177"/>
      <c r="W247" s="177"/>
      <c r="X247" s="147"/>
      <c r="AT247" s="148" t="s">
        <v>150</v>
      </c>
      <c r="AU247" s="148" t="s">
        <v>98</v>
      </c>
      <c r="AV247" s="11" t="s">
        <v>98</v>
      </c>
      <c r="AW247" s="11" t="s">
        <v>5</v>
      </c>
      <c r="AX247" s="11" t="s">
        <v>83</v>
      </c>
      <c r="AY247" s="148" t="s">
        <v>145</v>
      </c>
    </row>
    <row r="248" spans="2:65" s="10" customFormat="1" x14ac:dyDescent="0.3">
      <c r="B248" s="141"/>
      <c r="D248" s="437" t="s">
        <v>150</v>
      </c>
      <c r="E248" s="144" t="s">
        <v>3</v>
      </c>
      <c r="F248" s="442" t="s">
        <v>299</v>
      </c>
      <c r="H248" s="144" t="s">
        <v>3</v>
      </c>
      <c r="I248" s="441"/>
      <c r="J248" s="441"/>
      <c r="M248" s="141"/>
      <c r="N248" s="142"/>
      <c r="O248" s="182"/>
      <c r="P248" s="182"/>
      <c r="Q248" s="182"/>
      <c r="R248" s="182"/>
      <c r="S248" s="182"/>
      <c r="T248" s="182"/>
      <c r="U248" s="182"/>
      <c r="V248" s="182"/>
      <c r="W248" s="182"/>
      <c r="X248" s="143"/>
      <c r="AT248" s="144" t="s">
        <v>150</v>
      </c>
      <c r="AU248" s="144" t="s">
        <v>98</v>
      </c>
      <c r="AV248" s="10" t="s">
        <v>23</v>
      </c>
      <c r="AW248" s="10" t="s">
        <v>5</v>
      </c>
      <c r="AX248" s="10" t="s">
        <v>83</v>
      </c>
      <c r="AY248" s="144" t="s">
        <v>145</v>
      </c>
    </row>
    <row r="249" spans="2:65" s="11" customFormat="1" ht="27" x14ac:dyDescent="0.3">
      <c r="B249" s="145"/>
      <c r="D249" s="437" t="s">
        <v>150</v>
      </c>
      <c r="E249" s="148" t="s">
        <v>3</v>
      </c>
      <c r="F249" s="440" t="s">
        <v>300</v>
      </c>
      <c r="H249" s="439">
        <v>-79.89</v>
      </c>
      <c r="I249" s="438"/>
      <c r="J249" s="438"/>
      <c r="M249" s="145"/>
      <c r="N249" s="146"/>
      <c r="O249" s="177"/>
      <c r="P249" s="177"/>
      <c r="Q249" s="177"/>
      <c r="R249" s="177"/>
      <c r="S249" s="177"/>
      <c r="T249" s="177"/>
      <c r="U249" s="177"/>
      <c r="V249" s="177"/>
      <c r="W249" s="177"/>
      <c r="X249" s="147"/>
      <c r="AT249" s="148" t="s">
        <v>150</v>
      </c>
      <c r="AU249" s="148" t="s">
        <v>98</v>
      </c>
      <c r="AV249" s="11" t="s">
        <v>98</v>
      </c>
      <c r="AW249" s="11" t="s">
        <v>5</v>
      </c>
      <c r="AX249" s="11" t="s">
        <v>83</v>
      </c>
      <c r="AY249" s="148" t="s">
        <v>145</v>
      </c>
    </row>
    <row r="250" spans="2:65" s="11" customFormat="1" x14ac:dyDescent="0.3">
      <c r="B250" s="145"/>
      <c r="D250" s="437" t="s">
        <v>150</v>
      </c>
      <c r="E250" s="148" t="s">
        <v>3</v>
      </c>
      <c r="F250" s="440" t="s">
        <v>301</v>
      </c>
      <c r="H250" s="439">
        <v>-26.091999999999999</v>
      </c>
      <c r="I250" s="438"/>
      <c r="J250" s="438"/>
      <c r="M250" s="145"/>
      <c r="N250" s="146"/>
      <c r="O250" s="177"/>
      <c r="P250" s="177"/>
      <c r="Q250" s="177"/>
      <c r="R250" s="177"/>
      <c r="S250" s="177"/>
      <c r="T250" s="177"/>
      <c r="U250" s="177"/>
      <c r="V250" s="177"/>
      <c r="W250" s="177"/>
      <c r="X250" s="147"/>
      <c r="AT250" s="148" t="s">
        <v>150</v>
      </c>
      <c r="AU250" s="148" t="s">
        <v>98</v>
      </c>
      <c r="AV250" s="11" t="s">
        <v>98</v>
      </c>
      <c r="AW250" s="11" t="s">
        <v>5</v>
      </c>
      <c r="AX250" s="11" t="s">
        <v>83</v>
      </c>
      <c r="AY250" s="148" t="s">
        <v>145</v>
      </c>
    </row>
    <row r="251" spans="2:65" s="10" customFormat="1" x14ac:dyDescent="0.3">
      <c r="B251" s="141"/>
      <c r="D251" s="437" t="s">
        <v>150</v>
      </c>
      <c r="E251" s="144" t="s">
        <v>3</v>
      </c>
      <c r="F251" s="442" t="s">
        <v>287</v>
      </c>
      <c r="H251" s="144" t="s">
        <v>3</v>
      </c>
      <c r="I251" s="441"/>
      <c r="J251" s="441"/>
      <c r="M251" s="141"/>
      <c r="N251" s="142"/>
      <c r="O251" s="182"/>
      <c r="P251" s="182"/>
      <c r="Q251" s="182"/>
      <c r="R251" s="182"/>
      <c r="S251" s="182"/>
      <c r="T251" s="182"/>
      <c r="U251" s="182"/>
      <c r="V251" s="182"/>
      <c r="W251" s="182"/>
      <c r="X251" s="143"/>
      <c r="AT251" s="144" t="s">
        <v>150</v>
      </c>
      <c r="AU251" s="144" t="s">
        <v>98</v>
      </c>
      <c r="AV251" s="10" t="s">
        <v>23</v>
      </c>
      <c r="AW251" s="10" t="s">
        <v>5</v>
      </c>
      <c r="AX251" s="10" t="s">
        <v>83</v>
      </c>
      <c r="AY251" s="144" t="s">
        <v>145</v>
      </c>
    </row>
    <row r="252" spans="2:65" s="11" customFormat="1" ht="27" x14ac:dyDescent="0.3">
      <c r="B252" s="145"/>
      <c r="D252" s="437" t="s">
        <v>150</v>
      </c>
      <c r="E252" s="148" t="s">
        <v>3</v>
      </c>
      <c r="F252" s="440" t="s">
        <v>288</v>
      </c>
      <c r="H252" s="439">
        <v>10.7</v>
      </c>
      <c r="I252" s="438"/>
      <c r="J252" s="438"/>
      <c r="M252" s="145"/>
      <c r="N252" s="146"/>
      <c r="O252" s="177"/>
      <c r="P252" s="177"/>
      <c r="Q252" s="177"/>
      <c r="R252" s="177"/>
      <c r="S252" s="177"/>
      <c r="T252" s="177"/>
      <c r="U252" s="177"/>
      <c r="V252" s="177"/>
      <c r="W252" s="177"/>
      <c r="X252" s="147"/>
      <c r="AT252" s="148" t="s">
        <v>150</v>
      </c>
      <c r="AU252" s="148" t="s">
        <v>98</v>
      </c>
      <c r="AV252" s="11" t="s">
        <v>98</v>
      </c>
      <c r="AW252" s="11" t="s">
        <v>5</v>
      </c>
      <c r="AX252" s="11" t="s">
        <v>83</v>
      </c>
      <c r="AY252" s="148" t="s">
        <v>145</v>
      </c>
    </row>
    <row r="253" spans="2:65" s="10" customFormat="1" x14ac:dyDescent="0.3">
      <c r="B253" s="141"/>
      <c r="D253" s="437" t="s">
        <v>150</v>
      </c>
      <c r="E253" s="144" t="s">
        <v>3</v>
      </c>
      <c r="F253" s="442" t="s">
        <v>289</v>
      </c>
      <c r="H253" s="144" t="s">
        <v>3</v>
      </c>
      <c r="I253" s="441"/>
      <c r="J253" s="441"/>
      <c r="M253" s="141"/>
      <c r="N253" s="142"/>
      <c r="O253" s="182"/>
      <c r="P253" s="182"/>
      <c r="Q253" s="182"/>
      <c r="R253" s="182"/>
      <c r="S253" s="182"/>
      <c r="T253" s="182"/>
      <c r="U253" s="182"/>
      <c r="V253" s="182"/>
      <c r="W253" s="182"/>
      <c r="X253" s="143"/>
      <c r="AT253" s="144" t="s">
        <v>150</v>
      </c>
      <c r="AU253" s="144" t="s">
        <v>98</v>
      </c>
      <c r="AV253" s="10" t="s">
        <v>23</v>
      </c>
      <c r="AW253" s="10" t="s">
        <v>5</v>
      </c>
      <c r="AX253" s="10" t="s">
        <v>83</v>
      </c>
      <c r="AY253" s="144" t="s">
        <v>145</v>
      </c>
    </row>
    <row r="254" spans="2:65" s="11" customFormat="1" x14ac:dyDescent="0.3">
      <c r="B254" s="145"/>
      <c r="D254" s="437" t="s">
        <v>150</v>
      </c>
      <c r="E254" s="148" t="s">
        <v>3</v>
      </c>
      <c r="F254" s="440" t="s">
        <v>290</v>
      </c>
      <c r="H254" s="439">
        <v>9.23</v>
      </c>
      <c r="I254" s="438"/>
      <c r="J254" s="438"/>
      <c r="M254" s="145"/>
      <c r="N254" s="146"/>
      <c r="O254" s="177"/>
      <c r="P254" s="177"/>
      <c r="Q254" s="177"/>
      <c r="R254" s="177"/>
      <c r="S254" s="177"/>
      <c r="T254" s="177"/>
      <c r="U254" s="177"/>
      <c r="V254" s="177"/>
      <c r="W254" s="177"/>
      <c r="X254" s="147"/>
      <c r="AT254" s="148" t="s">
        <v>150</v>
      </c>
      <c r="AU254" s="148" t="s">
        <v>98</v>
      </c>
      <c r="AV254" s="11" t="s">
        <v>98</v>
      </c>
      <c r="AW254" s="11" t="s">
        <v>5</v>
      </c>
      <c r="AX254" s="11" t="s">
        <v>83</v>
      </c>
      <c r="AY254" s="148" t="s">
        <v>145</v>
      </c>
    </row>
    <row r="255" spans="2:65" s="12" customFormat="1" x14ac:dyDescent="0.3">
      <c r="B255" s="149"/>
      <c r="D255" s="445" t="s">
        <v>150</v>
      </c>
      <c r="E255" s="444" t="s">
        <v>3</v>
      </c>
      <c r="F255" s="443" t="s">
        <v>151</v>
      </c>
      <c r="H255" s="150">
        <v>273.63799999999998</v>
      </c>
      <c r="I255" s="434"/>
      <c r="J255" s="434"/>
      <c r="M255" s="149"/>
      <c r="N255" s="151"/>
      <c r="O255" s="178"/>
      <c r="P255" s="178"/>
      <c r="Q255" s="178"/>
      <c r="R255" s="178"/>
      <c r="S255" s="178"/>
      <c r="T255" s="178"/>
      <c r="U255" s="178"/>
      <c r="V255" s="178"/>
      <c r="W255" s="178"/>
      <c r="X255" s="152"/>
      <c r="AT255" s="153" t="s">
        <v>150</v>
      </c>
      <c r="AU255" s="153" t="s">
        <v>98</v>
      </c>
      <c r="AV255" s="12" t="s">
        <v>149</v>
      </c>
      <c r="AW255" s="12" t="s">
        <v>5</v>
      </c>
      <c r="AX255" s="12" t="s">
        <v>23</v>
      </c>
      <c r="AY255" s="153" t="s">
        <v>145</v>
      </c>
    </row>
    <row r="256" spans="2:65" s="173" customFormat="1" ht="22.5" customHeight="1" x14ac:dyDescent="0.3">
      <c r="B256" s="117"/>
      <c r="C256" s="134" t="s">
        <v>302</v>
      </c>
      <c r="D256" s="134" t="s">
        <v>147</v>
      </c>
      <c r="E256" s="135" t="s">
        <v>303</v>
      </c>
      <c r="F256" s="179" t="s">
        <v>304</v>
      </c>
      <c r="G256" s="136" t="s">
        <v>148</v>
      </c>
      <c r="H256" s="137">
        <v>21.327000000000002</v>
      </c>
      <c r="I256" s="181"/>
      <c r="J256" s="181"/>
      <c r="K256" s="180">
        <f>ROUND(P256*H256,2)</f>
        <v>0</v>
      </c>
      <c r="L256" s="179" t="s">
        <v>1652</v>
      </c>
      <c r="M256" s="33"/>
      <c r="N256" s="138" t="s">
        <v>3</v>
      </c>
      <c r="O256" s="41" t="s">
        <v>46</v>
      </c>
      <c r="P256" s="191">
        <f>I256+J256</f>
        <v>0</v>
      </c>
      <c r="Q256" s="191">
        <f>ROUND(I256*H256,2)</f>
        <v>0</v>
      </c>
      <c r="R256" s="191">
        <f>ROUND(J256*H256,2)</f>
        <v>0</v>
      </c>
      <c r="S256" s="168"/>
      <c r="T256" s="139">
        <f>S256*H256</f>
        <v>0</v>
      </c>
      <c r="U256" s="139">
        <v>1.54E-2</v>
      </c>
      <c r="V256" s="139">
        <f>U256*H256</f>
        <v>0.32843580000000006</v>
      </c>
      <c r="W256" s="139">
        <v>0</v>
      </c>
      <c r="X256" s="140">
        <f>W256*H256</f>
        <v>0</v>
      </c>
      <c r="AR256" s="16" t="s">
        <v>149</v>
      </c>
      <c r="AT256" s="16" t="s">
        <v>147</v>
      </c>
      <c r="AU256" s="16" t="s">
        <v>98</v>
      </c>
      <c r="AY256" s="16" t="s">
        <v>145</v>
      </c>
      <c r="BE256" s="98">
        <f>IF(O256="základní",K256,0)</f>
        <v>0</v>
      </c>
      <c r="BF256" s="98">
        <f>IF(O256="snížená",K256,0)</f>
        <v>0</v>
      </c>
      <c r="BG256" s="98">
        <f>IF(O256="zákl. přenesená",K256,0)</f>
        <v>0</v>
      </c>
      <c r="BH256" s="98">
        <f>IF(O256="sníž. přenesená",K256,0)</f>
        <v>0</v>
      </c>
      <c r="BI256" s="98">
        <f>IF(O256="nulová",K256,0)</f>
        <v>0</v>
      </c>
      <c r="BJ256" s="16" t="s">
        <v>23</v>
      </c>
      <c r="BK256" s="98">
        <f>ROUND(P256*H256,2)</f>
        <v>0</v>
      </c>
      <c r="BL256" s="16" t="s">
        <v>149</v>
      </c>
      <c r="BM256" s="16" t="s">
        <v>305</v>
      </c>
    </row>
    <row r="257" spans="2:51" s="10" customFormat="1" x14ac:dyDescent="0.3">
      <c r="B257" s="141"/>
      <c r="D257" s="437" t="s">
        <v>150</v>
      </c>
      <c r="E257" s="144" t="s">
        <v>3</v>
      </c>
      <c r="F257" s="442" t="s">
        <v>287</v>
      </c>
      <c r="H257" s="144" t="s">
        <v>3</v>
      </c>
      <c r="I257" s="441"/>
      <c r="J257" s="441"/>
      <c r="M257" s="141"/>
      <c r="N257" s="142"/>
      <c r="O257" s="182"/>
      <c r="P257" s="182"/>
      <c r="Q257" s="182"/>
      <c r="R257" s="182"/>
      <c r="S257" s="182"/>
      <c r="T257" s="182"/>
      <c r="U257" s="182"/>
      <c r="V257" s="182"/>
      <c r="W257" s="182"/>
      <c r="X257" s="143"/>
      <c r="AT257" s="144" t="s">
        <v>150</v>
      </c>
      <c r="AU257" s="144" t="s">
        <v>98</v>
      </c>
      <c r="AV257" s="10" t="s">
        <v>23</v>
      </c>
      <c r="AW257" s="10" t="s">
        <v>5</v>
      </c>
      <c r="AX257" s="10" t="s">
        <v>83</v>
      </c>
      <c r="AY257" s="144" t="s">
        <v>145</v>
      </c>
    </row>
    <row r="258" spans="2:51" s="11" customFormat="1" ht="27" x14ac:dyDescent="0.3">
      <c r="B258" s="145"/>
      <c r="D258" s="437" t="s">
        <v>150</v>
      </c>
      <c r="E258" s="148" t="s">
        <v>3</v>
      </c>
      <c r="F258" s="440" t="s">
        <v>288</v>
      </c>
      <c r="H258" s="439">
        <v>10.7</v>
      </c>
      <c r="I258" s="438"/>
      <c r="J258" s="438"/>
      <c r="M258" s="145"/>
      <c r="N258" s="146"/>
      <c r="O258" s="177"/>
      <c r="P258" s="177"/>
      <c r="Q258" s="177"/>
      <c r="R258" s="177"/>
      <c r="S258" s="177"/>
      <c r="T258" s="177"/>
      <c r="U258" s="177"/>
      <c r="V258" s="177"/>
      <c r="W258" s="177"/>
      <c r="X258" s="147"/>
      <c r="AT258" s="148" t="s">
        <v>150</v>
      </c>
      <c r="AU258" s="148" t="s">
        <v>98</v>
      </c>
      <c r="AV258" s="11" t="s">
        <v>98</v>
      </c>
      <c r="AW258" s="11" t="s">
        <v>5</v>
      </c>
      <c r="AX258" s="11" t="s">
        <v>83</v>
      </c>
      <c r="AY258" s="148" t="s">
        <v>145</v>
      </c>
    </row>
    <row r="259" spans="2:51" s="10" customFormat="1" x14ac:dyDescent="0.3">
      <c r="B259" s="141"/>
      <c r="D259" s="437" t="s">
        <v>150</v>
      </c>
      <c r="E259" s="144" t="s">
        <v>3</v>
      </c>
      <c r="F259" s="442" t="s">
        <v>189</v>
      </c>
      <c r="H259" s="144" t="s">
        <v>3</v>
      </c>
      <c r="I259" s="441"/>
      <c r="J259" s="441"/>
      <c r="M259" s="141"/>
      <c r="N259" s="142"/>
      <c r="O259" s="182"/>
      <c r="P259" s="182"/>
      <c r="Q259" s="182"/>
      <c r="R259" s="182"/>
      <c r="S259" s="182"/>
      <c r="T259" s="182"/>
      <c r="U259" s="182"/>
      <c r="V259" s="182"/>
      <c r="W259" s="182"/>
      <c r="X259" s="143"/>
      <c r="AT259" s="144" t="s">
        <v>150</v>
      </c>
      <c r="AU259" s="144" t="s">
        <v>98</v>
      </c>
      <c r="AV259" s="10" t="s">
        <v>23</v>
      </c>
      <c r="AW259" s="10" t="s">
        <v>5</v>
      </c>
      <c r="AX259" s="10" t="s">
        <v>83</v>
      </c>
      <c r="AY259" s="144" t="s">
        <v>145</v>
      </c>
    </row>
    <row r="260" spans="2:51" s="11" customFormat="1" x14ac:dyDescent="0.3">
      <c r="B260" s="145"/>
      <c r="D260" s="437" t="s">
        <v>150</v>
      </c>
      <c r="E260" s="148" t="s">
        <v>3</v>
      </c>
      <c r="F260" s="440" t="s">
        <v>190</v>
      </c>
      <c r="H260" s="439">
        <v>3.36</v>
      </c>
      <c r="I260" s="438"/>
      <c r="J260" s="438"/>
      <c r="M260" s="145"/>
      <c r="N260" s="146"/>
      <c r="O260" s="177"/>
      <c r="P260" s="177"/>
      <c r="Q260" s="177"/>
      <c r="R260" s="177"/>
      <c r="S260" s="177"/>
      <c r="T260" s="177"/>
      <c r="U260" s="177"/>
      <c r="V260" s="177"/>
      <c r="W260" s="177"/>
      <c r="X260" s="147"/>
      <c r="AT260" s="148" t="s">
        <v>150</v>
      </c>
      <c r="AU260" s="148" t="s">
        <v>98</v>
      </c>
      <c r="AV260" s="11" t="s">
        <v>98</v>
      </c>
      <c r="AW260" s="11" t="s">
        <v>5</v>
      </c>
      <c r="AX260" s="11" t="s">
        <v>83</v>
      </c>
      <c r="AY260" s="148" t="s">
        <v>145</v>
      </c>
    </row>
    <row r="261" spans="2:51" s="10" customFormat="1" x14ac:dyDescent="0.3">
      <c r="B261" s="141"/>
      <c r="D261" s="437" t="s">
        <v>150</v>
      </c>
      <c r="E261" s="144" t="s">
        <v>3</v>
      </c>
      <c r="F261" s="442" t="s">
        <v>191</v>
      </c>
      <c r="H261" s="144" t="s">
        <v>3</v>
      </c>
      <c r="I261" s="441"/>
      <c r="J261" s="441"/>
      <c r="M261" s="141"/>
      <c r="N261" s="142"/>
      <c r="O261" s="182"/>
      <c r="P261" s="182"/>
      <c r="Q261" s="182"/>
      <c r="R261" s="182"/>
      <c r="S261" s="182"/>
      <c r="T261" s="182"/>
      <c r="U261" s="182"/>
      <c r="V261" s="182"/>
      <c r="W261" s="182"/>
      <c r="X261" s="143"/>
      <c r="AT261" s="144" t="s">
        <v>150</v>
      </c>
      <c r="AU261" s="144" t="s">
        <v>98</v>
      </c>
      <c r="AV261" s="10" t="s">
        <v>23</v>
      </c>
      <c r="AW261" s="10" t="s">
        <v>5</v>
      </c>
      <c r="AX261" s="10" t="s">
        <v>83</v>
      </c>
      <c r="AY261" s="144" t="s">
        <v>145</v>
      </c>
    </row>
    <row r="262" spans="2:51" s="11" customFormat="1" x14ac:dyDescent="0.3">
      <c r="B262" s="145"/>
      <c r="D262" s="437" t="s">
        <v>150</v>
      </c>
      <c r="E262" s="148" t="s">
        <v>3</v>
      </c>
      <c r="F262" s="440" t="s">
        <v>192</v>
      </c>
      <c r="H262" s="439">
        <v>1.6240000000000001</v>
      </c>
      <c r="I262" s="438"/>
      <c r="J262" s="438"/>
      <c r="M262" s="145"/>
      <c r="N262" s="146"/>
      <c r="O262" s="177"/>
      <c r="P262" s="177"/>
      <c r="Q262" s="177"/>
      <c r="R262" s="177"/>
      <c r="S262" s="177"/>
      <c r="T262" s="177"/>
      <c r="U262" s="177"/>
      <c r="V262" s="177"/>
      <c r="W262" s="177"/>
      <c r="X262" s="147"/>
      <c r="AT262" s="148" t="s">
        <v>150</v>
      </c>
      <c r="AU262" s="148" t="s">
        <v>98</v>
      </c>
      <c r="AV262" s="11" t="s">
        <v>98</v>
      </c>
      <c r="AW262" s="11" t="s">
        <v>5</v>
      </c>
      <c r="AX262" s="11" t="s">
        <v>83</v>
      </c>
      <c r="AY262" s="148" t="s">
        <v>145</v>
      </c>
    </row>
    <row r="263" spans="2:51" s="10" customFormat="1" x14ac:dyDescent="0.3">
      <c r="B263" s="141"/>
      <c r="D263" s="437" t="s">
        <v>150</v>
      </c>
      <c r="E263" s="144" t="s">
        <v>3</v>
      </c>
      <c r="F263" s="442" t="s">
        <v>193</v>
      </c>
      <c r="H263" s="144" t="s">
        <v>3</v>
      </c>
      <c r="I263" s="441"/>
      <c r="J263" s="441"/>
      <c r="M263" s="141"/>
      <c r="N263" s="142"/>
      <c r="O263" s="182"/>
      <c r="P263" s="182"/>
      <c r="Q263" s="182"/>
      <c r="R263" s="182"/>
      <c r="S263" s="182"/>
      <c r="T263" s="182"/>
      <c r="U263" s="182"/>
      <c r="V263" s="182"/>
      <c r="W263" s="182"/>
      <c r="X263" s="143"/>
      <c r="AT263" s="144" t="s">
        <v>150</v>
      </c>
      <c r="AU263" s="144" t="s">
        <v>98</v>
      </c>
      <c r="AV263" s="10" t="s">
        <v>23</v>
      </c>
      <c r="AW263" s="10" t="s">
        <v>5</v>
      </c>
      <c r="AX263" s="10" t="s">
        <v>83</v>
      </c>
      <c r="AY263" s="144" t="s">
        <v>145</v>
      </c>
    </row>
    <row r="264" spans="2:51" s="11" customFormat="1" x14ac:dyDescent="0.3">
      <c r="B264" s="145"/>
      <c r="D264" s="437" t="s">
        <v>150</v>
      </c>
      <c r="E264" s="148" t="s">
        <v>3</v>
      </c>
      <c r="F264" s="440" t="s">
        <v>194</v>
      </c>
      <c r="H264" s="439">
        <v>2.2229999999999999</v>
      </c>
      <c r="I264" s="438"/>
      <c r="J264" s="438"/>
      <c r="M264" s="145"/>
      <c r="N264" s="146"/>
      <c r="O264" s="177"/>
      <c r="P264" s="177"/>
      <c r="Q264" s="177"/>
      <c r="R264" s="177"/>
      <c r="S264" s="177"/>
      <c r="T264" s="177"/>
      <c r="U264" s="177"/>
      <c r="V264" s="177"/>
      <c r="W264" s="177"/>
      <c r="X264" s="147"/>
      <c r="AT264" s="148" t="s">
        <v>150</v>
      </c>
      <c r="AU264" s="148" t="s">
        <v>98</v>
      </c>
      <c r="AV264" s="11" t="s">
        <v>98</v>
      </c>
      <c r="AW264" s="11" t="s">
        <v>5</v>
      </c>
      <c r="AX264" s="11" t="s">
        <v>83</v>
      </c>
      <c r="AY264" s="148" t="s">
        <v>145</v>
      </c>
    </row>
    <row r="265" spans="2:51" s="11" customFormat="1" x14ac:dyDescent="0.3">
      <c r="B265" s="145"/>
      <c r="D265" s="437" t="s">
        <v>150</v>
      </c>
      <c r="E265" s="148" t="s">
        <v>3</v>
      </c>
      <c r="F265" s="440" t="s">
        <v>195</v>
      </c>
      <c r="H265" s="439">
        <v>0.28899999999999998</v>
      </c>
      <c r="I265" s="438"/>
      <c r="J265" s="438"/>
      <c r="M265" s="145"/>
      <c r="N265" s="146"/>
      <c r="O265" s="177"/>
      <c r="P265" s="177"/>
      <c r="Q265" s="177"/>
      <c r="R265" s="177"/>
      <c r="S265" s="177"/>
      <c r="T265" s="177"/>
      <c r="U265" s="177"/>
      <c r="V265" s="177"/>
      <c r="W265" s="177"/>
      <c r="X265" s="147"/>
      <c r="AT265" s="148" t="s">
        <v>150</v>
      </c>
      <c r="AU265" s="148" t="s">
        <v>98</v>
      </c>
      <c r="AV265" s="11" t="s">
        <v>98</v>
      </c>
      <c r="AW265" s="11" t="s">
        <v>5</v>
      </c>
      <c r="AX265" s="11" t="s">
        <v>83</v>
      </c>
      <c r="AY265" s="148" t="s">
        <v>145</v>
      </c>
    </row>
    <row r="266" spans="2:51" s="11" customFormat="1" x14ac:dyDescent="0.3">
      <c r="B266" s="145"/>
      <c r="D266" s="437" t="s">
        <v>150</v>
      </c>
      <c r="E266" s="148" t="s">
        <v>3</v>
      </c>
      <c r="F266" s="440" t="s">
        <v>196</v>
      </c>
      <c r="H266" s="439">
        <v>0.17</v>
      </c>
      <c r="I266" s="438"/>
      <c r="J266" s="438"/>
      <c r="M266" s="145"/>
      <c r="N266" s="146"/>
      <c r="O266" s="177"/>
      <c r="P266" s="177"/>
      <c r="Q266" s="177"/>
      <c r="R266" s="177"/>
      <c r="S266" s="177"/>
      <c r="T266" s="177"/>
      <c r="U266" s="177"/>
      <c r="V266" s="177"/>
      <c r="W266" s="177"/>
      <c r="X266" s="147"/>
      <c r="AT266" s="148" t="s">
        <v>150</v>
      </c>
      <c r="AU266" s="148" t="s">
        <v>98</v>
      </c>
      <c r="AV266" s="11" t="s">
        <v>98</v>
      </c>
      <c r="AW266" s="11" t="s">
        <v>5</v>
      </c>
      <c r="AX266" s="11" t="s">
        <v>83</v>
      </c>
      <c r="AY266" s="148" t="s">
        <v>145</v>
      </c>
    </row>
    <row r="267" spans="2:51" s="10" customFormat="1" x14ac:dyDescent="0.3">
      <c r="B267" s="141"/>
      <c r="D267" s="437" t="s">
        <v>150</v>
      </c>
      <c r="E267" s="144" t="s">
        <v>3</v>
      </c>
      <c r="F267" s="442" t="s">
        <v>197</v>
      </c>
      <c r="H267" s="144" t="s">
        <v>3</v>
      </c>
      <c r="I267" s="441"/>
      <c r="J267" s="441"/>
      <c r="M267" s="141"/>
      <c r="N267" s="142"/>
      <c r="O267" s="182"/>
      <c r="P267" s="182"/>
      <c r="Q267" s="182"/>
      <c r="R267" s="182"/>
      <c r="S267" s="182"/>
      <c r="T267" s="182"/>
      <c r="U267" s="182"/>
      <c r="V267" s="182"/>
      <c r="W267" s="182"/>
      <c r="X267" s="143"/>
      <c r="AT267" s="144" t="s">
        <v>150</v>
      </c>
      <c r="AU267" s="144" t="s">
        <v>98</v>
      </c>
      <c r="AV267" s="10" t="s">
        <v>23</v>
      </c>
      <c r="AW267" s="10" t="s">
        <v>5</v>
      </c>
      <c r="AX267" s="10" t="s">
        <v>83</v>
      </c>
      <c r="AY267" s="144" t="s">
        <v>145</v>
      </c>
    </row>
    <row r="268" spans="2:51" s="11" customFormat="1" x14ac:dyDescent="0.3">
      <c r="B268" s="145"/>
      <c r="D268" s="437" t="s">
        <v>150</v>
      </c>
      <c r="E268" s="148" t="s">
        <v>3</v>
      </c>
      <c r="F268" s="440" t="s">
        <v>196</v>
      </c>
      <c r="H268" s="439">
        <v>0.17</v>
      </c>
      <c r="I268" s="438"/>
      <c r="J268" s="438"/>
      <c r="M268" s="145"/>
      <c r="N268" s="146"/>
      <c r="O268" s="177"/>
      <c r="P268" s="177"/>
      <c r="Q268" s="177"/>
      <c r="R268" s="177"/>
      <c r="S268" s="177"/>
      <c r="T268" s="177"/>
      <c r="U268" s="177"/>
      <c r="V268" s="177"/>
      <c r="W268" s="177"/>
      <c r="X268" s="147"/>
      <c r="AT268" s="148" t="s">
        <v>150</v>
      </c>
      <c r="AU268" s="148" t="s">
        <v>98</v>
      </c>
      <c r="AV268" s="11" t="s">
        <v>98</v>
      </c>
      <c r="AW268" s="11" t="s">
        <v>5</v>
      </c>
      <c r="AX268" s="11" t="s">
        <v>83</v>
      </c>
      <c r="AY268" s="148" t="s">
        <v>145</v>
      </c>
    </row>
    <row r="269" spans="2:51" s="10" customFormat="1" x14ac:dyDescent="0.3">
      <c r="B269" s="141"/>
      <c r="D269" s="437" t="s">
        <v>150</v>
      </c>
      <c r="E269" s="144" t="s">
        <v>3</v>
      </c>
      <c r="F269" s="442" t="s">
        <v>198</v>
      </c>
      <c r="H269" s="144" t="s">
        <v>3</v>
      </c>
      <c r="I269" s="441"/>
      <c r="J269" s="441"/>
      <c r="M269" s="141"/>
      <c r="N269" s="142"/>
      <c r="O269" s="182"/>
      <c r="P269" s="182"/>
      <c r="Q269" s="182"/>
      <c r="R269" s="182"/>
      <c r="S269" s="182"/>
      <c r="T269" s="182"/>
      <c r="U269" s="182"/>
      <c r="V269" s="182"/>
      <c r="W269" s="182"/>
      <c r="X269" s="143"/>
      <c r="AT269" s="144" t="s">
        <v>150</v>
      </c>
      <c r="AU269" s="144" t="s">
        <v>98</v>
      </c>
      <c r="AV269" s="10" t="s">
        <v>23</v>
      </c>
      <c r="AW269" s="10" t="s">
        <v>5</v>
      </c>
      <c r="AX269" s="10" t="s">
        <v>83</v>
      </c>
      <c r="AY269" s="144" t="s">
        <v>145</v>
      </c>
    </row>
    <row r="270" spans="2:51" s="11" customFormat="1" x14ac:dyDescent="0.3">
      <c r="B270" s="145"/>
      <c r="D270" s="437" t="s">
        <v>150</v>
      </c>
      <c r="E270" s="148" t="s">
        <v>3</v>
      </c>
      <c r="F270" s="440" t="s">
        <v>199</v>
      </c>
      <c r="H270" s="439">
        <v>0.255</v>
      </c>
      <c r="I270" s="438"/>
      <c r="J270" s="438"/>
      <c r="M270" s="145"/>
      <c r="N270" s="146"/>
      <c r="O270" s="177"/>
      <c r="P270" s="177"/>
      <c r="Q270" s="177"/>
      <c r="R270" s="177"/>
      <c r="S270" s="177"/>
      <c r="T270" s="177"/>
      <c r="U270" s="177"/>
      <c r="V270" s="177"/>
      <c r="W270" s="177"/>
      <c r="X270" s="147"/>
      <c r="AT270" s="148" t="s">
        <v>150</v>
      </c>
      <c r="AU270" s="148" t="s">
        <v>98</v>
      </c>
      <c r="AV270" s="11" t="s">
        <v>98</v>
      </c>
      <c r="AW270" s="11" t="s">
        <v>5</v>
      </c>
      <c r="AX270" s="11" t="s">
        <v>83</v>
      </c>
      <c r="AY270" s="148" t="s">
        <v>145</v>
      </c>
    </row>
    <row r="271" spans="2:51" s="10" customFormat="1" x14ac:dyDescent="0.3">
      <c r="B271" s="141"/>
      <c r="D271" s="437" t="s">
        <v>150</v>
      </c>
      <c r="E271" s="144" t="s">
        <v>3</v>
      </c>
      <c r="F271" s="442" t="s">
        <v>200</v>
      </c>
      <c r="H271" s="144" t="s">
        <v>3</v>
      </c>
      <c r="I271" s="441"/>
      <c r="J271" s="441"/>
      <c r="M271" s="141"/>
      <c r="N271" s="142"/>
      <c r="O271" s="182"/>
      <c r="P271" s="182"/>
      <c r="Q271" s="182"/>
      <c r="R271" s="182"/>
      <c r="S271" s="182"/>
      <c r="T271" s="182"/>
      <c r="U271" s="182"/>
      <c r="V271" s="182"/>
      <c r="W271" s="182"/>
      <c r="X271" s="143"/>
      <c r="AT271" s="144" t="s">
        <v>150</v>
      </c>
      <c r="AU271" s="144" t="s">
        <v>98</v>
      </c>
      <c r="AV271" s="10" t="s">
        <v>23</v>
      </c>
      <c r="AW271" s="10" t="s">
        <v>5</v>
      </c>
      <c r="AX271" s="10" t="s">
        <v>83</v>
      </c>
      <c r="AY271" s="144" t="s">
        <v>145</v>
      </c>
    </row>
    <row r="272" spans="2:51" s="11" customFormat="1" x14ac:dyDescent="0.3">
      <c r="B272" s="145"/>
      <c r="D272" s="437" t="s">
        <v>150</v>
      </c>
      <c r="E272" s="148" t="s">
        <v>3</v>
      </c>
      <c r="F272" s="440" t="s">
        <v>201</v>
      </c>
      <c r="H272" s="439">
        <v>2.323</v>
      </c>
      <c r="I272" s="438"/>
      <c r="J272" s="438"/>
      <c r="M272" s="145"/>
      <c r="N272" s="146"/>
      <c r="O272" s="177"/>
      <c r="P272" s="177"/>
      <c r="Q272" s="177"/>
      <c r="R272" s="177"/>
      <c r="S272" s="177"/>
      <c r="T272" s="177"/>
      <c r="U272" s="177"/>
      <c r="V272" s="177"/>
      <c r="W272" s="177"/>
      <c r="X272" s="147"/>
      <c r="AT272" s="148" t="s">
        <v>150</v>
      </c>
      <c r="AU272" s="148" t="s">
        <v>98</v>
      </c>
      <c r="AV272" s="11" t="s">
        <v>98</v>
      </c>
      <c r="AW272" s="11" t="s">
        <v>5</v>
      </c>
      <c r="AX272" s="11" t="s">
        <v>83</v>
      </c>
      <c r="AY272" s="148" t="s">
        <v>145</v>
      </c>
    </row>
    <row r="273" spans="2:65" s="11" customFormat="1" x14ac:dyDescent="0.3">
      <c r="B273" s="145"/>
      <c r="D273" s="437" t="s">
        <v>150</v>
      </c>
      <c r="E273" s="148" t="s">
        <v>3</v>
      </c>
      <c r="F273" s="440" t="s">
        <v>202</v>
      </c>
      <c r="H273" s="439">
        <v>0.21299999999999999</v>
      </c>
      <c r="I273" s="438"/>
      <c r="J273" s="438"/>
      <c r="M273" s="145"/>
      <c r="N273" s="146"/>
      <c r="O273" s="177"/>
      <c r="P273" s="177"/>
      <c r="Q273" s="177"/>
      <c r="R273" s="177"/>
      <c r="S273" s="177"/>
      <c r="T273" s="177"/>
      <c r="U273" s="177"/>
      <c r="V273" s="177"/>
      <c r="W273" s="177"/>
      <c r="X273" s="147"/>
      <c r="AT273" s="148" t="s">
        <v>150</v>
      </c>
      <c r="AU273" s="148" t="s">
        <v>98</v>
      </c>
      <c r="AV273" s="11" t="s">
        <v>98</v>
      </c>
      <c r="AW273" s="11" t="s">
        <v>5</v>
      </c>
      <c r="AX273" s="11" t="s">
        <v>83</v>
      </c>
      <c r="AY273" s="148" t="s">
        <v>145</v>
      </c>
    </row>
    <row r="274" spans="2:65" s="12" customFormat="1" x14ac:dyDescent="0.3">
      <c r="B274" s="149"/>
      <c r="D274" s="445" t="s">
        <v>150</v>
      </c>
      <c r="E274" s="444" t="s">
        <v>3</v>
      </c>
      <c r="F274" s="443" t="s">
        <v>151</v>
      </c>
      <c r="H274" s="150">
        <v>21.327000000000002</v>
      </c>
      <c r="I274" s="434"/>
      <c r="J274" s="434"/>
      <c r="M274" s="149"/>
      <c r="N274" s="151"/>
      <c r="O274" s="178"/>
      <c r="P274" s="178"/>
      <c r="Q274" s="178"/>
      <c r="R274" s="178"/>
      <c r="S274" s="178"/>
      <c r="T274" s="178"/>
      <c r="U274" s="178"/>
      <c r="V274" s="178"/>
      <c r="W274" s="178"/>
      <c r="X274" s="152"/>
      <c r="AT274" s="153" t="s">
        <v>150</v>
      </c>
      <c r="AU274" s="153" t="s">
        <v>98</v>
      </c>
      <c r="AV274" s="12" t="s">
        <v>149</v>
      </c>
      <c r="AW274" s="12" t="s">
        <v>5</v>
      </c>
      <c r="AX274" s="12" t="s">
        <v>23</v>
      </c>
      <c r="AY274" s="153" t="s">
        <v>145</v>
      </c>
    </row>
    <row r="275" spans="2:65" s="173" customFormat="1" ht="22.5" customHeight="1" x14ac:dyDescent="0.3">
      <c r="B275" s="117"/>
      <c r="C275" s="134" t="s">
        <v>306</v>
      </c>
      <c r="D275" s="134" t="s">
        <v>147</v>
      </c>
      <c r="E275" s="135" t="s">
        <v>307</v>
      </c>
      <c r="F275" s="179" t="s">
        <v>308</v>
      </c>
      <c r="G275" s="136" t="s">
        <v>148</v>
      </c>
      <c r="H275" s="137">
        <v>179.10400000000001</v>
      </c>
      <c r="I275" s="181"/>
      <c r="J275" s="181"/>
      <c r="K275" s="180">
        <f>ROUND(P275*H275,2)</f>
        <v>0</v>
      </c>
      <c r="L275" s="179" t="s">
        <v>1652</v>
      </c>
      <c r="M275" s="33"/>
      <c r="N275" s="138" t="s">
        <v>3</v>
      </c>
      <c r="O275" s="41" t="s">
        <v>46</v>
      </c>
      <c r="P275" s="191">
        <f>I275+J275</f>
        <v>0</v>
      </c>
      <c r="Q275" s="191">
        <f>ROUND(I275*H275,2)</f>
        <v>0</v>
      </c>
      <c r="R275" s="191">
        <f>ROUND(J275*H275,2)</f>
        <v>0</v>
      </c>
      <c r="S275" s="168"/>
      <c r="T275" s="139">
        <f>S275*H275</f>
        <v>0</v>
      </c>
      <c r="U275" s="139">
        <v>1.5699999999999999E-2</v>
      </c>
      <c r="V275" s="139">
        <f>U275*H275</f>
        <v>2.8119328000000001</v>
      </c>
      <c r="W275" s="139">
        <v>0</v>
      </c>
      <c r="X275" s="140">
        <f>W275*H275</f>
        <v>0</v>
      </c>
      <c r="AR275" s="16" t="s">
        <v>149</v>
      </c>
      <c r="AT275" s="16" t="s">
        <v>147</v>
      </c>
      <c r="AU275" s="16" t="s">
        <v>98</v>
      </c>
      <c r="AY275" s="16" t="s">
        <v>145</v>
      </c>
      <c r="BE275" s="98">
        <f>IF(O275="základní",K275,0)</f>
        <v>0</v>
      </c>
      <c r="BF275" s="98">
        <f>IF(O275="snížená",K275,0)</f>
        <v>0</v>
      </c>
      <c r="BG275" s="98">
        <f>IF(O275="zákl. přenesená",K275,0)</f>
        <v>0</v>
      </c>
      <c r="BH275" s="98">
        <f>IF(O275="sníž. přenesená",K275,0)</f>
        <v>0</v>
      </c>
      <c r="BI275" s="98">
        <f>IF(O275="nulová",K275,0)</f>
        <v>0</v>
      </c>
      <c r="BJ275" s="16" t="s">
        <v>23</v>
      </c>
      <c r="BK275" s="98">
        <f>ROUND(P275*H275,2)</f>
        <v>0</v>
      </c>
      <c r="BL275" s="16" t="s">
        <v>149</v>
      </c>
      <c r="BM275" s="16" t="s">
        <v>309</v>
      </c>
    </row>
    <row r="276" spans="2:65" s="10" customFormat="1" x14ac:dyDescent="0.3">
      <c r="B276" s="141"/>
      <c r="D276" s="437" t="s">
        <v>150</v>
      </c>
      <c r="E276" s="144" t="s">
        <v>3</v>
      </c>
      <c r="F276" s="442" t="s">
        <v>257</v>
      </c>
      <c r="H276" s="144" t="s">
        <v>3</v>
      </c>
      <c r="I276" s="441"/>
      <c r="J276" s="441"/>
      <c r="M276" s="141"/>
      <c r="N276" s="142"/>
      <c r="O276" s="182"/>
      <c r="P276" s="182"/>
      <c r="Q276" s="182"/>
      <c r="R276" s="182"/>
      <c r="S276" s="182"/>
      <c r="T276" s="182"/>
      <c r="U276" s="182"/>
      <c r="V276" s="182"/>
      <c r="W276" s="182"/>
      <c r="X276" s="143"/>
      <c r="AT276" s="144" t="s">
        <v>150</v>
      </c>
      <c r="AU276" s="144" t="s">
        <v>98</v>
      </c>
      <c r="AV276" s="10" t="s">
        <v>23</v>
      </c>
      <c r="AW276" s="10" t="s">
        <v>5</v>
      </c>
      <c r="AX276" s="10" t="s">
        <v>83</v>
      </c>
      <c r="AY276" s="144" t="s">
        <v>145</v>
      </c>
    </row>
    <row r="277" spans="2:65" s="11" customFormat="1" x14ac:dyDescent="0.3">
      <c r="B277" s="145"/>
      <c r="D277" s="437" t="s">
        <v>150</v>
      </c>
      <c r="E277" s="148" t="s">
        <v>3</v>
      </c>
      <c r="F277" s="440" t="s">
        <v>277</v>
      </c>
      <c r="H277" s="439">
        <v>8.2889999999999997</v>
      </c>
      <c r="I277" s="438"/>
      <c r="J277" s="438"/>
      <c r="M277" s="145"/>
      <c r="N277" s="146"/>
      <c r="O277" s="177"/>
      <c r="P277" s="177"/>
      <c r="Q277" s="177"/>
      <c r="R277" s="177"/>
      <c r="S277" s="177"/>
      <c r="T277" s="177"/>
      <c r="U277" s="177"/>
      <c r="V277" s="177"/>
      <c r="W277" s="177"/>
      <c r="X277" s="147"/>
      <c r="AT277" s="148" t="s">
        <v>150</v>
      </c>
      <c r="AU277" s="148" t="s">
        <v>98</v>
      </c>
      <c r="AV277" s="11" t="s">
        <v>98</v>
      </c>
      <c r="AW277" s="11" t="s">
        <v>5</v>
      </c>
      <c r="AX277" s="11" t="s">
        <v>83</v>
      </c>
      <c r="AY277" s="148" t="s">
        <v>145</v>
      </c>
    </row>
    <row r="278" spans="2:65" s="10" customFormat="1" x14ac:dyDescent="0.3">
      <c r="B278" s="141"/>
      <c r="D278" s="437" t="s">
        <v>150</v>
      </c>
      <c r="E278" s="144" t="s">
        <v>3</v>
      </c>
      <c r="F278" s="442" t="s">
        <v>259</v>
      </c>
      <c r="H278" s="144" t="s">
        <v>3</v>
      </c>
      <c r="I278" s="441"/>
      <c r="J278" s="441"/>
      <c r="M278" s="141"/>
      <c r="N278" s="142"/>
      <c r="O278" s="182"/>
      <c r="P278" s="182"/>
      <c r="Q278" s="182"/>
      <c r="R278" s="182"/>
      <c r="S278" s="182"/>
      <c r="T278" s="182"/>
      <c r="U278" s="182"/>
      <c r="V278" s="182"/>
      <c r="W278" s="182"/>
      <c r="X278" s="143"/>
      <c r="AT278" s="144" t="s">
        <v>150</v>
      </c>
      <c r="AU278" s="144" t="s">
        <v>98</v>
      </c>
      <c r="AV278" s="10" t="s">
        <v>23</v>
      </c>
      <c r="AW278" s="10" t="s">
        <v>5</v>
      </c>
      <c r="AX278" s="10" t="s">
        <v>83</v>
      </c>
      <c r="AY278" s="144" t="s">
        <v>145</v>
      </c>
    </row>
    <row r="279" spans="2:65" s="11" customFormat="1" x14ac:dyDescent="0.3">
      <c r="B279" s="145"/>
      <c r="D279" s="437" t="s">
        <v>150</v>
      </c>
      <c r="E279" s="148" t="s">
        <v>3</v>
      </c>
      <c r="F279" s="440" t="s">
        <v>278</v>
      </c>
      <c r="H279" s="439">
        <v>116.55200000000001</v>
      </c>
      <c r="I279" s="438"/>
      <c r="J279" s="438"/>
      <c r="M279" s="145"/>
      <c r="N279" s="146"/>
      <c r="O279" s="177"/>
      <c r="P279" s="177"/>
      <c r="Q279" s="177"/>
      <c r="R279" s="177"/>
      <c r="S279" s="177"/>
      <c r="T279" s="177"/>
      <c r="U279" s="177"/>
      <c r="V279" s="177"/>
      <c r="W279" s="177"/>
      <c r="X279" s="147"/>
      <c r="AT279" s="148" t="s">
        <v>150</v>
      </c>
      <c r="AU279" s="148" t="s">
        <v>98</v>
      </c>
      <c r="AV279" s="11" t="s">
        <v>98</v>
      </c>
      <c r="AW279" s="11" t="s">
        <v>5</v>
      </c>
      <c r="AX279" s="11" t="s">
        <v>83</v>
      </c>
      <c r="AY279" s="148" t="s">
        <v>145</v>
      </c>
    </row>
    <row r="280" spans="2:65" s="10" customFormat="1" x14ac:dyDescent="0.3">
      <c r="B280" s="141"/>
      <c r="D280" s="437" t="s">
        <v>150</v>
      </c>
      <c r="E280" s="144" t="s">
        <v>3</v>
      </c>
      <c r="F280" s="442" t="s">
        <v>261</v>
      </c>
      <c r="H280" s="144" t="s">
        <v>3</v>
      </c>
      <c r="I280" s="441"/>
      <c r="J280" s="441"/>
      <c r="M280" s="141"/>
      <c r="N280" s="142"/>
      <c r="O280" s="182"/>
      <c r="P280" s="182"/>
      <c r="Q280" s="182"/>
      <c r="R280" s="182"/>
      <c r="S280" s="182"/>
      <c r="T280" s="182"/>
      <c r="U280" s="182"/>
      <c r="V280" s="182"/>
      <c r="W280" s="182"/>
      <c r="X280" s="143"/>
      <c r="AT280" s="144" t="s">
        <v>150</v>
      </c>
      <c r="AU280" s="144" t="s">
        <v>98</v>
      </c>
      <c r="AV280" s="10" t="s">
        <v>23</v>
      </c>
      <c r="AW280" s="10" t="s">
        <v>5</v>
      </c>
      <c r="AX280" s="10" t="s">
        <v>83</v>
      </c>
      <c r="AY280" s="144" t="s">
        <v>145</v>
      </c>
    </row>
    <row r="281" spans="2:65" s="11" customFormat="1" x14ac:dyDescent="0.3">
      <c r="B281" s="145"/>
      <c r="D281" s="437" t="s">
        <v>150</v>
      </c>
      <c r="E281" s="148" t="s">
        <v>3</v>
      </c>
      <c r="F281" s="440" t="s">
        <v>279</v>
      </c>
      <c r="H281" s="439">
        <v>19.172999999999998</v>
      </c>
      <c r="I281" s="438"/>
      <c r="J281" s="438"/>
      <c r="M281" s="145"/>
      <c r="N281" s="146"/>
      <c r="O281" s="177"/>
      <c r="P281" s="177"/>
      <c r="Q281" s="177"/>
      <c r="R281" s="177"/>
      <c r="S281" s="177"/>
      <c r="T281" s="177"/>
      <c r="U281" s="177"/>
      <c r="V281" s="177"/>
      <c r="W281" s="177"/>
      <c r="X281" s="147"/>
      <c r="AT281" s="148" t="s">
        <v>150</v>
      </c>
      <c r="AU281" s="148" t="s">
        <v>98</v>
      </c>
      <c r="AV281" s="11" t="s">
        <v>98</v>
      </c>
      <c r="AW281" s="11" t="s">
        <v>5</v>
      </c>
      <c r="AX281" s="11" t="s">
        <v>83</v>
      </c>
      <c r="AY281" s="148" t="s">
        <v>145</v>
      </c>
    </row>
    <row r="282" spans="2:65" s="10" customFormat="1" x14ac:dyDescent="0.3">
      <c r="B282" s="141"/>
      <c r="D282" s="437" t="s">
        <v>150</v>
      </c>
      <c r="E282" s="144" t="s">
        <v>3</v>
      </c>
      <c r="F282" s="442" t="s">
        <v>263</v>
      </c>
      <c r="H282" s="144" t="s">
        <v>3</v>
      </c>
      <c r="I282" s="441"/>
      <c r="J282" s="441"/>
      <c r="M282" s="141"/>
      <c r="N282" s="142"/>
      <c r="O282" s="182"/>
      <c r="P282" s="182"/>
      <c r="Q282" s="182"/>
      <c r="R282" s="182"/>
      <c r="S282" s="182"/>
      <c r="T282" s="182"/>
      <c r="U282" s="182"/>
      <c r="V282" s="182"/>
      <c r="W282" s="182"/>
      <c r="X282" s="143"/>
      <c r="AT282" s="144" t="s">
        <v>150</v>
      </c>
      <c r="AU282" s="144" t="s">
        <v>98</v>
      </c>
      <c r="AV282" s="10" t="s">
        <v>23</v>
      </c>
      <c r="AW282" s="10" t="s">
        <v>5</v>
      </c>
      <c r="AX282" s="10" t="s">
        <v>83</v>
      </c>
      <c r="AY282" s="144" t="s">
        <v>145</v>
      </c>
    </row>
    <row r="283" spans="2:65" s="11" customFormat="1" x14ac:dyDescent="0.3">
      <c r="B283" s="145"/>
      <c r="D283" s="437" t="s">
        <v>150</v>
      </c>
      <c r="E283" s="148" t="s">
        <v>3</v>
      </c>
      <c r="F283" s="440" t="s">
        <v>280</v>
      </c>
      <c r="H283" s="439">
        <v>5.3620000000000001</v>
      </c>
      <c r="I283" s="438"/>
      <c r="J283" s="438"/>
      <c r="M283" s="145"/>
      <c r="N283" s="146"/>
      <c r="O283" s="177"/>
      <c r="P283" s="177"/>
      <c r="Q283" s="177"/>
      <c r="R283" s="177"/>
      <c r="S283" s="177"/>
      <c r="T283" s="177"/>
      <c r="U283" s="177"/>
      <c r="V283" s="177"/>
      <c r="W283" s="177"/>
      <c r="X283" s="147"/>
      <c r="AT283" s="148" t="s">
        <v>150</v>
      </c>
      <c r="AU283" s="148" t="s">
        <v>98</v>
      </c>
      <c r="AV283" s="11" t="s">
        <v>98</v>
      </c>
      <c r="AW283" s="11" t="s">
        <v>5</v>
      </c>
      <c r="AX283" s="11" t="s">
        <v>83</v>
      </c>
      <c r="AY283" s="148" t="s">
        <v>145</v>
      </c>
    </row>
    <row r="284" spans="2:65" s="10" customFormat="1" x14ac:dyDescent="0.3">
      <c r="B284" s="141"/>
      <c r="D284" s="437" t="s">
        <v>150</v>
      </c>
      <c r="E284" s="144" t="s">
        <v>3</v>
      </c>
      <c r="F284" s="442" t="s">
        <v>265</v>
      </c>
      <c r="H284" s="144" t="s">
        <v>3</v>
      </c>
      <c r="I284" s="441"/>
      <c r="J284" s="441"/>
      <c r="M284" s="141"/>
      <c r="N284" s="142"/>
      <c r="O284" s="182"/>
      <c r="P284" s="182"/>
      <c r="Q284" s="182"/>
      <c r="R284" s="182"/>
      <c r="S284" s="182"/>
      <c r="T284" s="182"/>
      <c r="U284" s="182"/>
      <c r="V284" s="182"/>
      <c r="W284" s="182"/>
      <c r="X284" s="143"/>
      <c r="AT284" s="144" t="s">
        <v>150</v>
      </c>
      <c r="AU284" s="144" t="s">
        <v>98</v>
      </c>
      <c r="AV284" s="10" t="s">
        <v>23</v>
      </c>
      <c r="AW284" s="10" t="s">
        <v>5</v>
      </c>
      <c r="AX284" s="10" t="s">
        <v>83</v>
      </c>
      <c r="AY284" s="144" t="s">
        <v>145</v>
      </c>
    </row>
    <row r="285" spans="2:65" s="11" customFormat="1" x14ac:dyDescent="0.3">
      <c r="B285" s="145"/>
      <c r="D285" s="437" t="s">
        <v>150</v>
      </c>
      <c r="E285" s="148" t="s">
        <v>3</v>
      </c>
      <c r="F285" s="440" t="s">
        <v>281</v>
      </c>
      <c r="H285" s="439">
        <v>4.7329999999999997</v>
      </c>
      <c r="I285" s="438"/>
      <c r="J285" s="438"/>
      <c r="M285" s="145"/>
      <c r="N285" s="146"/>
      <c r="O285" s="177"/>
      <c r="P285" s="177"/>
      <c r="Q285" s="177"/>
      <c r="R285" s="177"/>
      <c r="S285" s="177"/>
      <c r="T285" s="177"/>
      <c r="U285" s="177"/>
      <c r="V285" s="177"/>
      <c r="W285" s="177"/>
      <c r="X285" s="147"/>
      <c r="AT285" s="148" t="s">
        <v>150</v>
      </c>
      <c r="AU285" s="148" t="s">
        <v>98</v>
      </c>
      <c r="AV285" s="11" t="s">
        <v>98</v>
      </c>
      <c r="AW285" s="11" t="s">
        <v>5</v>
      </c>
      <c r="AX285" s="11" t="s">
        <v>83</v>
      </c>
      <c r="AY285" s="148" t="s">
        <v>145</v>
      </c>
    </row>
    <row r="286" spans="2:65" s="10" customFormat="1" x14ac:dyDescent="0.3">
      <c r="B286" s="141"/>
      <c r="D286" s="437" t="s">
        <v>150</v>
      </c>
      <c r="E286" s="144" t="s">
        <v>3</v>
      </c>
      <c r="F286" s="442" t="s">
        <v>267</v>
      </c>
      <c r="H286" s="144" t="s">
        <v>3</v>
      </c>
      <c r="I286" s="441"/>
      <c r="J286" s="441"/>
      <c r="M286" s="141"/>
      <c r="N286" s="142"/>
      <c r="O286" s="182"/>
      <c r="P286" s="182"/>
      <c r="Q286" s="182"/>
      <c r="R286" s="182"/>
      <c r="S286" s="182"/>
      <c r="T286" s="182"/>
      <c r="U286" s="182"/>
      <c r="V286" s="182"/>
      <c r="W286" s="182"/>
      <c r="X286" s="143"/>
      <c r="AT286" s="144" t="s">
        <v>150</v>
      </c>
      <c r="AU286" s="144" t="s">
        <v>98</v>
      </c>
      <c r="AV286" s="10" t="s">
        <v>23</v>
      </c>
      <c r="AW286" s="10" t="s">
        <v>5</v>
      </c>
      <c r="AX286" s="10" t="s">
        <v>83</v>
      </c>
      <c r="AY286" s="144" t="s">
        <v>145</v>
      </c>
    </row>
    <row r="287" spans="2:65" s="11" customFormat="1" x14ac:dyDescent="0.3">
      <c r="B287" s="145"/>
      <c r="D287" s="437" t="s">
        <v>150</v>
      </c>
      <c r="E287" s="148" t="s">
        <v>3</v>
      </c>
      <c r="F287" s="440" t="s">
        <v>282</v>
      </c>
      <c r="H287" s="439">
        <v>12.276999999999999</v>
      </c>
      <c r="I287" s="438"/>
      <c r="J287" s="438"/>
      <c r="M287" s="145"/>
      <c r="N287" s="146"/>
      <c r="O287" s="177"/>
      <c r="P287" s="177"/>
      <c r="Q287" s="177"/>
      <c r="R287" s="177"/>
      <c r="S287" s="177"/>
      <c r="T287" s="177"/>
      <c r="U287" s="177"/>
      <c r="V287" s="177"/>
      <c r="W287" s="177"/>
      <c r="X287" s="147"/>
      <c r="AT287" s="148" t="s">
        <v>150</v>
      </c>
      <c r="AU287" s="148" t="s">
        <v>98</v>
      </c>
      <c r="AV287" s="11" t="s">
        <v>98</v>
      </c>
      <c r="AW287" s="11" t="s">
        <v>5</v>
      </c>
      <c r="AX287" s="11" t="s">
        <v>83</v>
      </c>
      <c r="AY287" s="148" t="s">
        <v>145</v>
      </c>
    </row>
    <row r="288" spans="2:65" s="10" customFormat="1" x14ac:dyDescent="0.3">
      <c r="B288" s="141"/>
      <c r="D288" s="437" t="s">
        <v>150</v>
      </c>
      <c r="E288" s="144" t="s">
        <v>3</v>
      </c>
      <c r="F288" s="442" t="s">
        <v>269</v>
      </c>
      <c r="H288" s="144" t="s">
        <v>3</v>
      </c>
      <c r="I288" s="441"/>
      <c r="J288" s="441"/>
      <c r="M288" s="141"/>
      <c r="N288" s="142"/>
      <c r="O288" s="182"/>
      <c r="P288" s="182"/>
      <c r="Q288" s="182"/>
      <c r="R288" s="182"/>
      <c r="S288" s="182"/>
      <c r="T288" s="182"/>
      <c r="U288" s="182"/>
      <c r="V288" s="182"/>
      <c r="W288" s="182"/>
      <c r="X288" s="143"/>
      <c r="AT288" s="144" t="s">
        <v>150</v>
      </c>
      <c r="AU288" s="144" t="s">
        <v>98</v>
      </c>
      <c r="AV288" s="10" t="s">
        <v>23</v>
      </c>
      <c r="AW288" s="10" t="s">
        <v>5</v>
      </c>
      <c r="AX288" s="10" t="s">
        <v>83</v>
      </c>
      <c r="AY288" s="144" t="s">
        <v>145</v>
      </c>
    </row>
    <row r="289" spans="2:65" s="11" customFormat="1" x14ac:dyDescent="0.3">
      <c r="B289" s="145"/>
      <c r="D289" s="437" t="s">
        <v>150</v>
      </c>
      <c r="E289" s="148" t="s">
        <v>3</v>
      </c>
      <c r="F289" s="440" t="s">
        <v>283</v>
      </c>
      <c r="H289" s="439">
        <v>4.0069999999999997</v>
      </c>
      <c r="I289" s="438"/>
      <c r="J289" s="438"/>
      <c r="M289" s="145"/>
      <c r="N289" s="146"/>
      <c r="O289" s="177"/>
      <c r="P289" s="177"/>
      <c r="Q289" s="177"/>
      <c r="R289" s="177"/>
      <c r="S289" s="177"/>
      <c r="T289" s="177"/>
      <c r="U289" s="177"/>
      <c r="V289" s="177"/>
      <c r="W289" s="177"/>
      <c r="X289" s="147"/>
      <c r="AT289" s="148" t="s">
        <v>150</v>
      </c>
      <c r="AU289" s="148" t="s">
        <v>98</v>
      </c>
      <c r="AV289" s="11" t="s">
        <v>98</v>
      </c>
      <c r="AW289" s="11" t="s">
        <v>5</v>
      </c>
      <c r="AX289" s="11" t="s">
        <v>83</v>
      </c>
      <c r="AY289" s="148" t="s">
        <v>145</v>
      </c>
    </row>
    <row r="290" spans="2:65" s="10" customFormat="1" x14ac:dyDescent="0.3">
      <c r="B290" s="141"/>
      <c r="D290" s="437" t="s">
        <v>150</v>
      </c>
      <c r="E290" s="144" t="s">
        <v>3</v>
      </c>
      <c r="F290" s="442" t="s">
        <v>271</v>
      </c>
      <c r="H290" s="144" t="s">
        <v>3</v>
      </c>
      <c r="I290" s="441"/>
      <c r="J290" s="441"/>
      <c r="M290" s="141"/>
      <c r="N290" s="142"/>
      <c r="O290" s="182"/>
      <c r="P290" s="182"/>
      <c r="Q290" s="182"/>
      <c r="R290" s="182"/>
      <c r="S290" s="182"/>
      <c r="T290" s="182"/>
      <c r="U290" s="182"/>
      <c r="V290" s="182"/>
      <c r="W290" s="182"/>
      <c r="X290" s="143"/>
      <c r="AT290" s="144" t="s">
        <v>150</v>
      </c>
      <c r="AU290" s="144" t="s">
        <v>98</v>
      </c>
      <c r="AV290" s="10" t="s">
        <v>23</v>
      </c>
      <c r="AW290" s="10" t="s">
        <v>5</v>
      </c>
      <c r="AX290" s="10" t="s">
        <v>83</v>
      </c>
      <c r="AY290" s="144" t="s">
        <v>145</v>
      </c>
    </row>
    <row r="291" spans="2:65" s="11" customFormat="1" x14ac:dyDescent="0.3">
      <c r="B291" s="145"/>
      <c r="D291" s="437" t="s">
        <v>150</v>
      </c>
      <c r="E291" s="148" t="s">
        <v>3</v>
      </c>
      <c r="F291" s="440" t="s">
        <v>284</v>
      </c>
      <c r="H291" s="439">
        <v>2.3490000000000002</v>
      </c>
      <c r="I291" s="438"/>
      <c r="J291" s="438"/>
      <c r="M291" s="145"/>
      <c r="N291" s="146"/>
      <c r="O291" s="177"/>
      <c r="P291" s="177"/>
      <c r="Q291" s="177"/>
      <c r="R291" s="177"/>
      <c r="S291" s="177"/>
      <c r="T291" s="177"/>
      <c r="U291" s="177"/>
      <c r="V291" s="177"/>
      <c r="W291" s="177"/>
      <c r="X291" s="147"/>
      <c r="AT291" s="148" t="s">
        <v>150</v>
      </c>
      <c r="AU291" s="148" t="s">
        <v>98</v>
      </c>
      <c r="AV291" s="11" t="s">
        <v>98</v>
      </c>
      <c r="AW291" s="11" t="s">
        <v>5</v>
      </c>
      <c r="AX291" s="11" t="s">
        <v>83</v>
      </c>
      <c r="AY291" s="148" t="s">
        <v>145</v>
      </c>
    </row>
    <row r="292" spans="2:65" s="10" customFormat="1" x14ac:dyDescent="0.3">
      <c r="B292" s="141"/>
      <c r="D292" s="437" t="s">
        <v>150</v>
      </c>
      <c r="E292" s="144" t="s">
        <v>3</v>
      </c>
      <c r="F292" s="442" t="s">
        <v>273</v>
      </c>
      <c r="H292" s="144" t="s">
        <v>3</v>
      </c>
      <c r="I292" s="441"/>
      <c r="J292" s="441"/>
      <c r="M292" s="141"/>
      <c r="N292" s="142"/>
      <c r="O292" s="182"/>
      <c r="P292" s="182"/>
      <c r="Q292" s="182"/>
      <c r="R292" s="182"/>
      <c r="S292" s="182"/>
      <c r="T292" s="182"/>
      <c r="U292" s="182"/>
      <c r="V292" s="182"/>
      <c r="W292" s="182"/>
      <c r="X292" s="143"/>
      <c r="AT292" s="144" t="s">
        <v>150</v>
      </c>
      <c r="AU292" s="144" t="s">
        <v>98</v>
      </c>
      <c r="AV292" s="10" t="s">
        <v>23</v>
      </c>
      <c r="AW292" s="10" t="s">
        <v>5</v>
      </c>
      <c r="AX292" s="10" t="s">
        <v>83</v>
      </c>
      <c r="AY292" s="144" t="s">
        <v>145</v>
      </c>
    </row>
    <row r="293" spans="2:65" s="11" customFormat="1" x14ac:dyDescent="0.3">
      <c r="B293" s="145"/>
      <c r="D293" s="437" t="s">
        <v>150</v>
      </c>
      <c r="E293" s="148" t="s">
        <v>3</v>
      </c>
      <c r="F293" s="440" t="s">
        <v>285</v>
      </c>
      <c r="H293" s="439">
        <v>2.9470000000000001</v>
      </c>
      <c r="I293" s="438"/>
      <c r="J293" s="438"/>
      <c r="M293" s="145"/>
      <c r="N293" s="146"/>
      <c r="O293" s="177"/>
      <c r="P293" s="177"/>
      <c r="Q293" s="177"/>
      <c r="R293" s="177"/>
      <c r="S293" s="177"/>
      <c r="T293" s="177"/>
      <c r="U293" s="177"/>
      <c r="V293" s="177"/>
      <c r="W293" s="177"/>
      <c r="X293" s="147"/>
      <c r="AT293" s="148" t="s">
        <v>150</v>
      </c>
      <c r="AU293" s="148" t="s">
        <v>98</v>
      </c>
      <c r="AV293" s="11" t="s">
        <v>98</v>
      </c>
      <c r="AW293" s="11" t="s">
        <v>5</v>
      </c>
      <c r="AX293" s="11" t="s">
        <v>83</v>
      </c>
      <c r="AY293" s="148" t="s">
        <v>145</v>
      </c>
    </row>
    <row r="294" spans="2:65" s="10" customFormat="1" x14ac:dyDescent="0.3">
      <c r="B294" s="141"/>
      <c r="D294" s="437" t="s">
        <v>150</v>
      </c>
      <c r="E294" s="144" t="s">
        <v>3</v>
      </c>
      <c r="F294" s="442" t="s">
        <v>275</v>
      </c>
      <c r="H294" s="144" t="s">
        <v>3</v>
      </c>
      <c r="I294" s="441"/>
      <c r="J294" s="441"/>
      <c r="M294" s="141"/>
      <c r="N294" s="142"/>
      <c r="O294" s="182"/>
      <c r="P294" s="182"/>
      <c r="Q294" s="182"/>
      <c r="R294" s="182"/>
      <c r="S294" s="182"/>
      <c r="T294" s="182"/>
      <c r="U294" s="182"/>
      <c r="V294" s="182"/>
      <c r="W294" s="182"/>
      <c r="X294" s="143"/>
      <c r="AT294" s="144" t="s">
        <v>150</v>
      </c>
      <c r="AU294" s="144" t="s">
        <v>98</v>
      </c>
      <c r="AV294" s="10" t="s">
        <v>23</v>
      </c>
      <c r="AW294" s="10" t="s">
        <v>5</v>
      </c>
      <c r="AX294" s="10" t="s">
        <v>83</v>
      </c>
      <c r="AY294" s="144" t="s">
        <v>145</v>
      </c>
    </row>
    <row r="295" spans="2:65" s="11" customFormat="1" x14ac:dyDescent="0.3">
      <c r="B295" s="145"/>
      <c r="D295" s="437" t="s">
        <v>150</v>
      </c>
      <c r="E295" s="148" t="s">
        <v>3</v>
      </c>
      <c r="F295" s="440" t="s">
        <v>286</v>
      </c>
      <c r="H295" s="439">
        <v>3.415</v>
      </c>
      <c r="I295" s="438"/>
      <c r="J295" s="438"/>
      <c r="M295" s="145"/>
      <c r="N295" s="146"/>
      <c r="O295" s="177"/>
      <c r="P295" s="177"/>
      <c r="Q295" s="177"/>
      <c r="R295" s="177"/>
      <c r="S295" s="177"/>
      <c r="T295" s="177"/>
      <c r="U295" s="177"/>
      <c r="V295" s="177"/>
      <c r="W295" s="177"/>
      <c r="X295" s="147"/>
      <c r="AT295" s="148" t="s">
        <v>150</v>
      </c>
      <c r="AU295" s="148" t="s">
        <v>98</v>
      </c>
      <c r="AV295" s="11" t="s">
        <v>98</v>
      </c>
      <c r="AW295" s="11" t="s">
        <v>5</v>
      </c>
      <c r="AX295" s="11" t="s">
        <v>83</v>
      </c>
      <c r="AY295" s="148" t="s">
        <v>145</v>
      </c>
    </row>
    <row r="296" spans="2:65" s="12" customFormat="1" x14ac:dyDescent="0.3">
      <c r="B296" s="149"/>
      <c r="D296" s="445" t="s">
        <v>150</v>
      </c>
      <c r="E296" s="444" t="s">
        <v>3</v>
      </c>
      <c r="F296" s="443" t="s">
        <v>151</v>
      </c>
      <c r="H296" s="150">
        <v>179.10400000000001</v>
      </c>
      <c r="I296" s="434"/>
      <c r="J296" s="434"/>
      <c r="M296" s="149"/>
      <c r="N296" s="151"/>
      <c r="O296" s="178"/>
      <c r="P296" s="178"/>
      <c r="Q296" s="178"/>
      <c r="R296" s="178"/>
      <c r="S296" s="178"/>
      <c r="T296" s="178"/>
      <c r="U296" s="178"/>
      <c r="V296" s="178"/>
      <c r="W296" s="178"/>
      <c r="X296" s="152"/>
      <c r="AT296" s="153" t="s">
        <v>150</v>
      </c>
      <c r="AU296" s="153" t="s">
        <v>98</v>
      </c>
      <c r="AV296" s="12" t="s">
        <v>149</v>
      </c>
      <c r="AW296" s="12" t="s">
        <v>5</v>
      </c>
      <c r="AX296" s="12" t="s">
        <v>23</v>
      </c>
      <c r="AY296" s="153" t="s">
        <v>145</v>
      </c>
    </row>
    <row r="297" spans="2:65" s="173" customFormat="1" ht="22.5" customHeight="1" x14ac:dyDescent="0.3">
      <c r="B297" s="117"/>
      <c r="C297" s="134" t="s">
        <v>310</v>
      </c>
      <c r="D297" s="134" t="s">
        <v>147</v>
      </c>
      <c r="E297" s="135" t="s">
        <v>311</v>
      </c>
      <c r="F297" s="179" t="s">
        <v>312</v>
      </c>
      <c r="G297" s="136" t="s">
        <v>148</v>
      </c>
      <c r="H297" s="137">
        <v>35.168999999999997</v>
      </c>
      <c r="I297" s="181"/>
      <c r="J297" s="181"/>
      <c r="K297" s="180">
        <f>ROUND(P297*H297,2)</f>
        <v>0</v>
      </c>
      <c r="L297" s="179" t="s">
        <v>1652</v>
      </c>
      <c r="M297" s="33"/>
      <c r="N297" s="138" t="s">
        <v>3</v>
      </c>
      <c r="O297" s="41" t="s">
        <v>46</v>
      </c>
      <c r="P297" s="191">
        <f>I297+J297</f>
        <v>0</v>
      </c>
      <c r="Q297" s="191">
        <f>ROUND(I297*H297,2)</f>
        <v>0</v>
      </c>
      <c r="R297" s="191">
        <f>ROUND(J297*H297,2)</f>
        <v>0</v>
      </c>
      <c r="S297" s="168"/>
      <c r="T297" s="139">
        <f>S297*H297</f>
        <v>0</v>
      </c>
      <c r="U297" s="139">
        <v>2.6100000000000002E-2</v>
      </c>
      <c r="V297" s="139">
        <f>U297*H297</f>
        <v>0.91791089999999997</v>
      </c>
      <c r="W297" s="139">
        <v>0</v>
      </c>
      <c r="X297" s="140">
        <f>W297*H297</f>
        <v>0</v>
      </c>
      <c r="AR297" s="16" t="s">
        <v>149</v>
      </c>
      <c r="AT297" s="16" t="s">
        <v>147</v>
      </c>
      <c r="AU297" s="16" t="s">
        <v>98</v>
      </c>
      <c r="AY297" s="16" t="s">
        <v>145</v>
      </c>
      <c r="BE297" s="98">
        <f>IF(O297="základní",K297,0)</f>
        <v>0</v>
      </c>
      <c r="BF297" s="98">
        <f>IF(O297="snížená",K297,0)</f>
        <v>0</v>
      </c>
      <c r="BG297" s="98">
        <f>IF(O297="zákl. přenesená",K297,0)</f>
        <v>0</v>
      </c>
      <c r="BH297" s="98">
        <f>IF(O297="sníž. přenesená",K297,0)</f>
        <v>0</v>
      </c>
      <c r="BI297" s="98">
        <f>IF(O297="nulová",K297,0)</f>
        <v>0</v>
      </c>
      <c r="BJ297" s="16" t="s">
        <v>23</v>
      </c>
      <c r="BK297" s="98">
        <f>ROUND(P297*H297,2)</f>
        <v>0</v>
      </c>
      <c r="BL297" s="16" t="s">
        <v>149</v>
      </c>
      <c r="BM297" s="16" t="s">
        <v>313</v>
      </c>
    </row>
    <row r="298" spans="2:65" s="10" customFormat="1" x14ac:dyDescent="0.3">
      <c r="B298" s="141"/>
      <c r="D298" s="437" t="s">
        <v>150</v>
      </c>
      <c r="E298" s="144" t="s">
        <v>3</v>
      </c>
      <c r="F298" s="442" t="s">
        <v>314</v>
      </c>
      <c r="H298" s="144" t="s">
        <v>3</v>
      </c>
      <c r="I298" s="441"/>
      <c r="J298" s="441"/>
      <c r="M298" s="141"/>
      <c r="N298" s="142"/>
      <c r="O298" s="182"/>
      <c r="P298" s="182"/>
      <c r="Q298" s="182"/>
      <c r="R298" s="182"/>
      <c r="S298" s="182"/>
      <c r="T298" s="182"/>
      <c r="U298" s="182"/>
      <c r="V298" s="182"/>
      <c r="W298" s="182"/>
      <c r="X298" s="143"/>
      <c r="AT298" s="144" t="s">
        <v>150</v>
      </c>
      <c r="AU298" s="144" t="s">
        <v>98</v>
      </c>
      <c r="AV298" s="10" t="s">
        <v>23</v>
      </c>
      <c r="AW298" s="10" t="s">
        <v>5</v>
      </c>
      <c r="AX298" s="10" t="s">
        <v>83</v>
      </c>
      <c r="AY298" s="144" t="s">
        <v>145</v>
      </c>
    </row>
    <row r="299" spans="2:65" s="11" customFormat="1" x14ac:dyDescent="0.3">
      <c r="B299" s="145"/>
      <c r="D299" s="437" t="s">
        <v>150</v>
      </c>
      <c r="E299" s="148" t="s">
        <v>3</v>
      </c>
      <c r="F299" s="440" t="s">
        <v>315</v>
      </c>
      <c r="H299" s="439">
        <v>35.168999999999997</v>
      </c>
      <c r="I299" s="438"/>
      <c r="J299" s="438"/>
      <c r="M299" s="145"/>
      <c r="N299" s="146"/>
      <c r="O299" s="177"/>
      <c r="P299" s="177"/>
      <c r="Q299" s="177"/>
      <c r="R299" s="177"/>
      <c r="S299" s="177"/>
      <c r="T299" s="177"/>
      <c r="U299" s="177"/>
      <c r="V299" s="177"/>
      <c r="W299" s="177"/>
      <c r="X299" s="147"/>
      <c r="AT299" s="148" t="s">
        <v>150</v>
      </c>
      <c r="AU299" s="148" t="s">
        <v>98</v>
      </c>
      <c r="AV299" s="11" t="s">
        <v>98</v>
      </c>
      <c r="AW299" s="11" t="s">
        <v>5</v>
      </c>
      <c r="AX299" s="11" t="s">
        <v>83</v>
      </c>
      <c r="AY299" s="148" t="s">
        <v>145</v>
      </c>
    </row>
    <row r="300" spans="2:65" s="12" customFormat="1" x14ac:dyDescent="0.3">
      <c r="B300" s="149"/>
      <c r="D300" s="445" t="s">
        <v>150</v>
      </c>
      <c r="E300" s="444" t="s">
        <v>3</v>
      </c>
      <c r="F300" s="443" t="s">
        <v>151</v>
      </c>
      <c r="H300" s="150">
        <v>35.168999999999997</v>
      </c>
      <c r="I300" s="434"/>
      <c r="J300" s="434"/>
      <c r="M300" s="149"/>
      <c r="N300" s="151"/>
      <c r="O300" s="178"/>
      <c r="P300" s="178"/>
      <c r="Q300" s="178"/>
      <c r="R300" s="178"/>
      <c r="S300" s="178"/>
      <c r="T300" s="178"/>
      <c r="U300" s="178"/>
      <c r="V300" s="178"/>
      <c r="W300" s="178"/>
      <c r="X300" s="152"/>
      <c r="AT300" s="153" t="s">
        <v>150</v>
      </c>
      <c r="AU300" s="153" t="s">
        <v>98</v>
      </c>
      <c r="AV300" s="12" t="s">
        <v>149</v>
      </c>
      <c r="AW300" s="12" t="s">
        <v>5</v>
      </c>
      <c r="AX300" s="12" t="s">
        <v>23</v>
      </c>
      <c r="AY300" s="153" t="s">
        <v>145</v>
      </c>
    </row>
    <row r="301" spans="2:65" s="173" customFormat="1" ht="22.5" customHeight="1" x14ac:dyDescent="0.3">
      <c r="B301" s="117"/>
      <c r="C301" s="134" t="s">
        <v>316</v>
      </c>
      <c r="D301" s="134" t="s">
        <v>147</v>
      </c>
      <c r="E301" s="135" t="s">
        <v>317</v>
      </c>
      <c r="F301" s="179" t="s">
        <v>318</v>
      </c>
      <c r="G301" s="136" t="s">
        <v>148</v>
      </c>
      <c r="H301" s="137">
        <v>41.743000000000002</v>
      </c>
      <c r="I301" s="181"/>
      <c r="J301" s="181"/>
      <c r="K301" s="180">
        <f>ROUND(P301*H301,2)</f>
        <v>0</v>
      </c>
      <c r="L301" s="179" t="s">
        <v>1652</v>
      </c>
      <c r="M301" s="33"/>
      <c r="N301" s="138" t="s">
        <v>3</v>
      </c>
      <c r="O301" s="41" t="s">
        <v>46</v>
      </c>
      <c r="P301" s="191">
        <f>I301+J301</f>
        <v>0</v>
      </c>
      <c r="Q301" s="191">
        <f>ROUND(I301*H301,2)</f>
        <v>0</v>
      </c>
      <c r="R301" s="191">
        <f>ROUND(J301*H301,2)</f>
        <v>0</v>
      </c>
      <c r="S301" s="168"/>
      <c r="T301" s="139">
        <f>S301*H301</f>
        <v>0</v>
      </c>
      <c r="U301" s="139">
        <v>2.6360000000000001E-2</v>
      </c>
      <c r="V301" s="139">
        <f>U301*H301</f>
        <v>1.1003454800000001</v>
      </c>
      <c r="W301" s="139">
        <v>0</v>
      </c>
      <c r="X301" s="140">
        <f>W301*H301</f>
        <v>0</v>
      </c>
      <c r="AR301" s="16" t="s">
        <v>149</v>
      </c>
      <c r="AT301" s="16" t="s">
        <v>147</v>
      </c>
      <c r="AU301" s="16" t="s">
        <v>98</v>
      </c>
      <c r="AY301" s="16" t="s">
        <v>145</v>
      </c>
      <c r="BE301" s="98">
        <f>IF(O301="základní",K301,0)</f>
        <v>0</v>
      </c>
      <c r="BF301" s="98">
        <f>IF(O301="snížená",K301,0)</f>
        <v>0</v>
      </c>
      <c r="BG301" s="98">
        <f>IF(O301="zákl. přenesená",K301,0)</f>
        <v>0</v>
      </c>
      <c r="BH301" s="98">
        <f>IF(O301="sníž. přenesená",K301,0)</f>
        <v>0</v>
      </c>
      <c r="BI301" s="98">
        <f>IF(O301="nulová",K301,0)</f>
        <v>0</v>
      </c>
      <c r="BJ301" s="16" t="s">
        <v>23</v>
      </c>
      <c r="BK301" s="98">
        <f>ROUND(P301*H301,2)</f>
        <v>0</v>
      </c>
      <c r="BL301" s="16" t="s">
        <v>149</v>
      </c>
      <c r="BM301" s="16" t="s">
        <v>319</v>
      </c>
    </row>
    <row r="302" spans="2:65" s="10" customFormat="1" x14ac:dyDescent="0.3">
      <c r="B302" s="141"/>
      <c r="D302" s="437" t="s">
        <v>150</v>
      </c>
      <c r="E302" s="144" t="s">
        <v>3</v>
      </c>
      <c r="F302" s="442" t="s">
        <v>189</v>
      </c>
      <c r="H302" s="144" t="s">
        <v>3</v>
      </c>
      <c r="I302" s="441"/>
      <c r="J302" s="441"/>
      <c r="M302" s="141"/>
      <c r="N302" s="142"/>
      <c r="O302" s="182"/>
      <c r="P302" s="182"/>
      <c r="Q302" s="182"/>
      <c r="R302" s="182"/>
      <c r="S302" s="182"/>
      <c r="T302" s="182"/>
      <c r="U302" s="182"/>
      <c r="V302" s="182"/>
      <c r="W302" s="182"/>
      <c r="X302" s="143"/>
      <c r="AT302" s="144" t="s">
        <v>150</v>
      </c>
      <c r="AU302" s="144" t="s">
        <v>98</v>
      </c>
      <c r="AV302" s="10" t="s">
        <v>23</v>
      </c>
      <c r="AW302" s="10" t="s">
        <v>5</v>
      </c>
      <c r="AX302" s="10" t="s">
        <v>83</v>
      </c>
      <c r="AY302" s="144" t="s">
        <v>145</v>
      </c>
    </row>
    <row r="303" spans="2:65" s="11" customFormat="1" x14ac:dyDescent="0.3">
      <c r="B303" s="145"/>
      <c r="D303" s="437" t="s">
        <v>150</v>
      </c>
      <c r="E303" s="148" t="s">
        <v>3</v>
      </c>
      <c r="F303" s="440" t="s">
        <v>320</v>
      </c>
      <c r="H303" s="439">
        <v>4.032</v>
      </c>
      <c r="I303" s="438"/>
      <c r="J303" s="438"/>
      <c r="M303" s="145"/>
      <c r="N303" s="146"/>
      <c r="O303" s="177"/>
      <c r="P303" s="177"/>
      <c r="Q303" s="177"/>
      <c r="R303" s="177"/>
      <c r="S303" s="177"/>
      <c r="T303" s="177"/>
      <c r="U303" s="177"/>
      <c r="V303" s="177"/>
      <c r="W303" s="177"/>
      <c r="X303" s="147"/>
      <c r="AT303" s="148" t="s">
        <v>150</v>
      </c>
      <c r="AU303" s="148" t="s">
        <v>98</v>
      </c>
      <c r="AV303" s="11" t="s">
        <v>98</v>
      </c>
      <c r="AW303" s="11" t="s">
        <v>5</v>
      </c>
      <c r="AX303" s="11" t="s">
        <v>83</v>
      </c>
      <c r="AY303" s="148" t="s">
        <v>145</v>
      </c>
    </row>
    <row r="304" spans="2:65" s="10" customFormat="1" x14ac:dyDescent="0.3">
      <c r="B304" s="141"/>
      <c r="D304" s="437" t="s">
        <v>150</v>
      </c>
      <c r="E304" s="144" t="s">
        <v>3</v>
      </c>
      <c r="F304" s="442" t="s">
        <v>191</v>
      </c>
      <c r="H304" s="144" t="s">
        <v>3</v>
      </c>
      <c r="I304" s="441"/>
      <c r="J304" s="441"/>
      <c r="M304" s="141"/>
      <c r="N304" s="142"/>
      <c r="O304" s="182"/>
      <c r="P304" s="182"/>
      <c r="Q304" s="182"/>
      <c r="R304" s="182"/>
      <c r="S304" s="182"/>
      <c r="T304" s="182"/>
      <c r="U304" s="182"/>
      <c r="V304" s="182"/>
      <c r="W304" s="182"/>
      <c r="X304" s="143"/>
      <c r="AT304" s="144" t="s">
        <v>150</v>
      </c>
      <c r="AU304" s="144" t="s">
        <v>98</v>
      </c>
      <c r="AV304" s="10" t="s">
        <v>23</v>
      </c>
      <c r="AW304" s="10" t="s">
        <v>5</v>
      </c>
      <c r="AX304" s="10" t="s">
        <v>83</v>
      </c>
      <c r="AY304" s="144" t="s">
        <v>145</v>
      </c>
    </row>
    <row r="305" spans="2:51" s="11" customFormat="1" x14ac:dyDescent="0.3">
      <c r="B305" s="145"/>
      <c r="D305" s="437" t="s">
        <v>150</v>
      </c>
      <c r="E305" s="148" t="s">
        <v>3</v>
      </c>
      <c r="F305" s="440" t="s">
        <v>321</v>
      </c>
      <c r="H305" s="439">
        <v>1.9490000000000001</v>
      </c>
      <c r="I305" s="438"/>
      <c r="J305" s="438"/>
      <c r="M305" s="145"/>
      <c r="N305" s="146"/>
      <c r="O305" s="177"/>
      <c r="P305" s="177"/>
      <c r="Q305" s="177"/>
      <c r="R305" s="177"/>
      <c r="S305" s="177"/>
      <c r="T305" s="177"/>
      <c r="U305" s="177"/>
      <c r="V305" s="177"/>
      <c r="W305" s="177"/>
      <c r="X305" s="147"/>
      <c r="AT305" s="148" t="s">
        <v>150</v>
      </c>
      <c r="AU305" s="148" t="s">
        <v>98</v>
      </c>
      <c r="AV305" s="11" t="s">
        <v>98</v>
      </c>
      <c r="AW305" s="11" t="s">
        <v>5</v>
      </c>
      <c r="AX305" s="11" t="s">
        <v>83</v>
      </c>
      <c r="AY305" s="148" t="s">
        <v>145</v>
      </c>
    </row>
    <row r="306" spans="2:51" s="10" customFormat="1" x14ac:dyDescent="0.3">
      <c r="B306" s="141"/>
      <c r="D306" s="437" t="s">
        <v>150</v>
      </c>
      <c r="E306" s="144" t="s">
        <v>3</v>
      </c>
      <c r="F306" s="442" t="s">
        <v>193</v>
      </c>
      <c r="H306" s="144" t="s">
        <v>3</v>
      </c>
      <c r="I306" s="441"/>
      <c r="J306" s="441"/>
      <c r="M306" s="141"/>
      <c r="N306" s="142"/>
      <c r="O306" s="182"/>
      <c r="P306" s="182"/>
      <c r="Q306" s="182"/>
      <c r="R306" s="182"/>
      <c r="S306" s="182"/>
      <c r="T306" s="182"/>
      <c r="U306" s="182"/>
      <c r="V306" s="182"/>
      <c r="W306" s="182"/>
      <c r="X306" s="143"/>
      <c r="AT306" s="144" t="s">
        <v>150</v>
      </c>
      <c r="AU306" s="144" t="s">
        <v>98</v>
      </c>
      <c r="AV306" s="10" t="s">
        <v>23</v>
      </c>
      <c r="AW306" s="10" t="s">
        <v>5</v>
      </c>
      <c r="AX306" s="10" t="s">
        <v>83</v>
      </c>
      <c r="AY306" s="144" t="s">
        <v>145</v>
      </c>
    </row>
    <row r="307" spans="2:51" s="11" customFormat="1" x14ac:dyDescent="0.3">
      <c r="B307" s="145"/>
      <c r="D307" s="437" t="s">
        <v>150</v>
      </c>
      <c r="E307" s="148" t="s">
        <v>3</v>
      </c>
      <c r="F307" s="440" t="s">
        <v>322</v>
      </c>
      <c r="H307" s="439">
        <v>2.6680000000000001</v>
      </c>
      <c r="I307" s="438"/>
      <c r="J307" s="438"/>
      <c r="M307" s="145"/>
      <c r="N307" s="146"/>
      <c r="O307" s="177"/>
      <c r="P307" s="177"/>
      <c r="Q307" s="177"/>
      <c r="R307" s="177"/>
      <c r="S307" s="177"/>
      <c r="T307" s="177"/>
      <c r="U307" s="177"/>
      <c r="V307" s="177"/>
      <c r="W307" s="177"/>
      <c r="X307" s="147"/>
      <c r="AT307" s="148" t="s">
        <v>150</v>
      </c>
      <c r="AU307" s="148" t="s">
        <v>98</v>
      </c>
      <c r="AV307" s="11" t="s">
        <v>98</v>
      </c>
      <c r="AW307" s="11" t="s">
        <v>5</v>
      </c>
      <c r="AX307" s="11" t="s">
        <v>83</v>
      </c>
      <c r="AY307" s="148" t="s">
        <v>145</v>
      </c>
    </row>
    <row r="308" spans="2:51" s="11" customFormat="1" x14ac:dyDescent="0.3">
      <c r="B308" s="145"/>
      <c r="D308" s="437" t="s">
        <v>150</v>
      </c>
      <c r="E308" s="148" t="s">
        <v>3</v>
      </c>
      <c r="F308" s="440" t="s">
        <v>323</v>
      </c>
      <c r="H308" s="439">
        <v>0.34699999999999998</v>
      </c>
      <c r="I308" s="438"/>
      <c r="J308" s="438"/>
      <c r="M308" s="145"/>
      <c r="N308" s="146"/>
      <c r="O308" s="177"/>
      <c r="P308" s="177"/>
      <c r="Q308" s="177"/>
      <c r="R308" s="177"/>
      <c r="S308" s="177"/>
      <c r="T308" s="177"/>
      <c r="U308" s="177"/>
      <c r="V308" s="177"/>
      <c r="W308" s="177"/>
      <c r="X308" s="147"/>
      <c r="AT308" s="148" t="s">
        <v>150</v>
      </c>
      <c r="AU308" s="148" t="s">
        <v>98</v>
      </c>
      <c r="AV308" s="11" t="s">
        <v>98</v>
      </c>
      <c r="AW308" s="11" t="s">
        <v>5</v>
      </c>
      <c r="AX308" s="11" t="s">
        <v>83</v>
      </c>
      <c r="AY308" s="148" t="s">
        <v>145</v>
      </c>
    </row>
    <row r="309" spans="2:51" s="11" customFormat="1" x14ac:dyDescent="0.3">
      <c r="B309" s="145"/>
      <c r="D309" s="437" t="s">
        <v>150</v>
      </c>
      <c r="E309" s="148" t="s">
        <v>3</v>
      </c>
      <c r="F309" s="440" t="s">
        <v>324</v>
      </c>
      <c r="H309" s="439">
        <v>0.20399999999999999</v>
      </c>
      <c r="I309" s="438"/>
      <c r="J309" s="438"/>
      <c r="M309" s="145"/>
      <c r="N309" s="146"/>
      <c r="O309" s="177"/>
      <c r="P309" s="177"/>
      <c r="Q309" s="177"/>
      <c r="R309" s="177"/>
      <c r="S309" s="177"/>
      <c r="T309" s="177"/>
      <c r="U309" s="177"/>
      <c r="V309" s="177"/>
      <c r="W309" s="177"/>
      <c r="X309" s="147"/>
      <c r="AT309" s="148" t="s">
        <v>150</v>
      </c>
      <c r="AU309" s="148" t="s">
        <v>98</v>
      </c>
      <c r="AV309" s="11" t="s">
        <v>98</v>
      </c>
      <c r="AW309" s="11" t="s">
        <v>5</v>
      </c>
      <c r="AX309" s="11" t="s">
        <v>83</v>
      </c>
      <c r="AY309" s="148" t="s">
        <v>145</v>
      </c>
    </row>
    <row r="310" spans="2:51" s="10" customFormat="1" x14ac:dyDescent="0.3">
      <c r="B310" s="141"/>
      <c r="D310" s="437" t="s">
        <v>150</v>
      </c>
      <c r="E310" s="144" t="s">
        <v>3</v>
      </c>
      <c r="F310" s="442" t="s">
        <v>197</v>
      </c>
      <c r="H310" s="144" t="s">
        <v>3</v>
      </c>
      <c r="I310" s="441"/>
      <c r="J310" s="441"/>
      <c r="M310" s="141"/>
      <c r="N310" s="142"/>
      <c r="O310" s="182"/>
      <c r="P310" s="182"/>
      <c r="Q310" s="182"/>
      <c r="R310" s="182"/>
      <c r="S310" s="182"/>
      <c r="T310" s="182"/>
      <c r="U310" s="182"/>
      <c r="V310" s="182"/>
      <c r="W310" s="182"/>
      <c r="X310" s="143"/>
      <c r="AT310" s="144" t="s">
        <v>150</v>
      </c>
      <c r="AU310" s="144" t="s">
        <v>98</v>
      </c>
      <c r="AV310" s="10" t="s">
        <v>23</v>
      </c>
      <c r="AW310" s="10" t="s">
        <v>5</v>
      </c>
      <c r="AX310" s="10" t="s">
        <v>83</v>
      </c>
      <c r="AY310" s="144" t="s">
        <v>145</v>
      </c>
    </row>
    <row r="311" spans="2:51" s="11" customFormat="1" x14ac:dyDescent="0.3">
      <c r="B311" s="145"/>
      <c r="D311" s="437" t="s">
        <v>150</v>
      </c>
      <c r="E311" s="148" t="s">
        <v>3</v>
      </c>
      <c r="F311" s="440" t="s">
        <v>324</v>
      </c>
      <c r="H311" s="439">
        <v>0.20399999999999999</v>
      </c>
      <c r="I311" s="438"/>
      <c r="J311" s="438"/>
      <c r="M311" s="145"/>
      <c r="N311" s="146"/>
      <c r="O311" s="177"/>
      <c r="P311" s="177"/>
      <c r="Q311" s="177"/>
      <c r="R311" s="177"/>
      <c r="S311" s="177"/>
      <c r="T311" s="177"/>
      <c r="U311" s="177"/>
      <c r="V311" s="177"/>
      <c r="W311" s="177"/>
      <c r="X311" s="147"/>
      <c r="AT311" s="148" t="s">
        <v>150</v>
      </c>
      <c r="AU311" s="148" t="s">
        <v>98</v>
      </c>
      <c r="AV311" s="11" t="s">
        <v>98</v>
      </c>
      <c r="AW311" s="11" t="s">
        <v>5</v>
      </c>
      <c r="AX311" s="11" t="s">
        <v>83</v>
      </c>
      <c r="AY311" s="148" t="s">
        <v>145</v>
      </c>
    </row>
    <row r="312" spans="2:51" s="10" customFormat="1" x14ac:dyDescent="0.3">
      <c r="B312" s="141"/>
      <c r="D312" s="437" t="s">
        <v>150</v>
      </c>
      <c r="E312" s="144" t="s">
        <v>3</v>
      </c>
      <c r="F312" s="442" t="s">
        <v>198</v>
      </c>
      <c r="H312" s="144" t="s">
        <v>3</v>
      </c>
      <c r="I312" s="441"/>
      <c r="J312" s="441"/>
      <c r="M312" s="141"/>
      <c r="N312" s="142"/>
      <c r="O312" s="182"/>
      <c r="P312" s="182"/>
      <c r="Q312" s="182"/>
      <c r="R312" s="182"/>
      <c r="S312" s="182"/>
      <c r="T312" s="182"/>
      <c r="U312" s="182"/>
      <c r="V312" s="182"/>
      <c r="W312" s="182"/>
      <c r="X312" s="143"/>
      <c r="AT312" s="144" t="s">
        <v>150</v>
      </c>
      <c r="AU312" s="144" t="s">
        <v>98</v>
      </c>
      <c r="AV312" s="10" t="s">
        <v>23</v>
      </c>
      <c r="AW312" s="10" t="s">
        <v>5</v>
      </c>
      <c r="AX312" s="10" t="s">
        <v>83</v>
      </c>
      <c r="AY312" s="144" t="s">
        <v>145</v>
      </c>
    </row>
    <row r="313" spans="2:51" s="11" customFormat="1" x14ac:dyDescent="0.3">
      <c r="B313" s="145"/>
      <c r="D313" s="437" t="s">
        <v>150</v>
      </c>
      <c r="E313" s="148" t="s">
        <v>3</v>
      </c>
      <c r="F313" s="440" t="s">
        <v>325</v>
      </c>
      <c r="H313" s="439">
        <v>0.30599999999999999</v>
      </c>
      <c r="I313" s="438"/>
      <c r="J313" s="438"/>
      <c r="M313" s="145"/>
      <c r="N313" s="146"/>
      <c r="O313" s="177"/>
      <c r="P313" s="177"/>
      <c r="Q313" s="177"/>
      <c r="R313" s="177"/>
      <c r="S313" s="177"/>
      <c r="T313" s="177"/>
      <c r="U313" s="177"/>
      <c r="V313" s="177"/>
      <c r="W313" s="177"/>
      <c r="X313" s="147"/>
      <c r="AT313" s="148" t="s">
        <v>150</v>
      </c>
      <c r="AU313" s="148" t="s">
        <v>98</v>
      </c>
      <c r="AV313" s="11" t="s">
        <v>98</v>
      </c>
      <c r="AW313" s="11" t="s">
        <v>5</v>
      </c>
      <c r="AX313" s="11" t="s">
        <v>83</v>
      </c>
      <c r="AY313" s="148" t="s">
        <v>145</v>
      </c>
    </row>
    <row r="314" spans="2:51" s="10" customFormat="1" x14ac:dyDescent="0.3">
      <c r="B314" s="141"/>
      <c r="D314" s="437" t="s">
        <v>150</v>
      </c>
      <c r="E314" s="144" t="s">
        <v>3</v>
      </c>
      <c r="F314" s="442" t="s">
        <v>200</v>
      </c>
      <c r="H314" s="144" t="s">
        <v>3</v>
      </c>
      <c r="I314" s="441"/>
      <c r="J314" s="441"/>
      <c r="M314" s="141"/>
      <c r="N314" s="142"/>
      <c r="O314" s="182"/>
      <c r="P314" s="182"/>
      <c r="Q314" s="182"/>
      <c r="R314" s="182"/>
      <c r="S314" s="182"/>
      <c r="T314" s="182"/>
      <c r="U314" s="182"/>
      <c r="V314" s="182"/>
      <c r="W314" s="182"/>
      <c r="X314" s="143"/>
      <c r="AT314" s="144" t="s">
        <v>150</v>
      </c>
      <c r="AU314" s="144" t="s">
        <v>98</v>
      </c>
      <c r="AV314" s="10" t="s">
        <v>23</v>
      </c>
      <c r="AW314" s="10" t="s">
        <v>5</v>
      </c>
      <c r="AX314" s="10" t="s">
        <v>83</v>
      </c>
      <c r="AY314" s="144" t="s">
        <v>145</v>
      </c>
    </row>
    <row r="315" spans="2:51" s="11" customFormat="1" x14ac:dyDescent="0.3">
      <c r="B315" s="145"/>
      <c r="D315" s="437" t="s">
        <v>150</v>
      </c>
      <c r="E315" s="148" t="s">
        <v>3</v>
      </c>
      <c r="F315" s="440" t="s">
        <v>326</v>
      </c>
      <c r="H315" s="439">
        <v>2.7879999999999998</v>
      </c>
      <c r="I315" s="438"/>
      <c r="J315" s="438"/>
      <c r="M315" s="145"/>
      <c r="N315" s="146"/>
      <c r="O315" s="177"/>
      <c r="P315" s="177"/>
      <c r="Q315" s="177"/>
      <c r="R315" s="177"/>
      <c r="S315" s="177"/>
      <c r="T315" s="177"/>
      <c r="U315" s="177"/>
      <c r="V315" s="177"/>
      <c r="W315" s="177"/>
      <c r="X315" s="147"/>
      <c r="AT315" s="148" t="s">
        <v>150</v>
      </c>
      <c r="AU315" s="148" t="s">
        <v>98</v>
      </c>
      <c r="AV315" s="11" t="s">
        <v>98</v>
      </c>
      <c r="AW315" s="11" t="s">
        <v>5</v>
      </c>
      <c r="AX315" s="11" t="s">
        <v>83</v>
      </c>
      <c r="AY315" s="148" t="s">
        <v>145</v>
      </c>
    </row>
    <row r="316" spans="2:51" s="11" customFormat="1" x14ac:dyDescent="0.3">
      <c r="B316" s="145"/>
      <c r="D316" s="437" t="s">
        <v>150</v>
      </c>
      <c r="E316" s="148" t="s">
        <v>3</v>
      </c>
      <c r="F316" s="440" t="s">
        <v>327</v>
      </c>
      <c r="H316" s="439">
        <v>0.255</v>
      </c>
      <c r="I316" s="438"/>
      <c r="J316" s="438"/>
      <c r="M316" s="145"/>
      <c r="N316" s="146"/>
      <c r="O316" s="177"/>
      <c r="P316" s="177"/>
      <c r="Q316" s="177"/>
      <c r="R316" s="177"/>
      <c r="S316" s="177"/>
      <c r="T316" s="177"/>
      <c r="U316" s="177"/>
      <c r="V316" s="177"/>
      <c r="W316" s="177"/>
      <c r="X316" s="147"/>
      <c r="AT316" s="148" t="s">
        <v>150</v>
      </c>
      <c r="AU316" s="148" t="s">
        <v>98</v>
      </c>
      <c r="AV316" s="11" t="s">
        <v>98</v>
      </c>
      <c r="AW316" s="11" t="s">
        <v>5</v>
      </c>
      <c r="AX316" s="11" t="s">
        <v>83</v>
      </c>
      <c r="AY316" s="148" t="s">
        <v>145</v>
      </c>
    </row>
    <row r="317" spans="2:51" s="10" customFormat="1" x14ac:dyDescent="0.3">
      <c r="B317" s="141"/>
      <c r="D317" s="437" t="s">
        <v>150</v>
      </c>
      <c r="E317" s="144" t="s">
        <v>3</v>
      </c>
      <c r="F317" s="442" t="s">
        <v>328</v>
      </c>
      <c r="H317" s="144" t="s">
        <v>3</v>
      </c>
      <c r="I317" s="441"/>
      <c r="J317" s="441"/>
      <c r="M317" s="141"/>
      <c r="N317" s="142"/>
      <c r="O317" s="182"/>
      <c r="P317" s="182"/>
      <c r="Q317" s="182"/>
      <c r="R317" s="182"/>
      <c r="S317" s="182"/>
      <c r="T317" s="182"/>
      <c r="U317" s="182"/>
      <c r="V317" s="182"/>
      <c r="W317" s="182"/>
      <c r="X317" s="143"/>
      <c r="AT317" s="144" t="s">
        <v>150</v>
      </c>
      <c r="AU317" s="144" t="s">
        <v>98</v>
      </c>
      <c r="AV317" s="10" t="s">
        <v>23</v>
      </c>
      <c r="AW317" s="10" t="s">
        <v>5</v>
      </c>
      <c r="AX317" s="10" t="s">
        <v>83</v>
      </c>
      <c r="AY317" s="144" t="s">
        <v>145</v>
      </c>
    </row>
    <row r="318" spans="2:51" s="11" customFormat="1" x14ac:dyDescent="0.3">
      <c r="B318" s="145"/>
      <c r="D318" s="437" t="s">
        <v>150</v>
      </c>
      <c r="E318" s="148" t="s">
        <v>3</v>
      </c>
      <c r="F318" s="440" t="s">
        <v>329</v>
      </c>
      <c r="H318" s="439">
        <v>20</v>
      </c>
      <c r="I318" s="438"/>
      <c r="J318" s="438"/>
      <c r="M318" s="145"/>
      <c r="N318" s="146"/>
      <c r="O318" s="177"/>
      <c r="P318" s="177"/>
      <c r="Q318" s="177"/>
      <c r="R318" s="177"/>
      <c r="S318" s="177"/>
      <c r="T318" s="177"/>
      <c r="U318" s="177"/>
      <c r="V318" s="177"/>
      <c r="W318" s="177"/>
      <c r="X318" s="147"/>
      <c r="AT318" s="148" t="s">
        <v>150</v>
      </c>
      <c r="AU318" s="148" t="s">
        <v>98</v>
      </c>
      <c r="AV318" s="11" t="s">
        <v>98</v>
      </c>
      <c r="AW318" s="11" t="s">
        <v>5</v>
      </c>
      <c r="AX318" s="11" t="s">
        <v>83</v>
      </c>
      <c r="AY318" s="148" t="s">
        <v>145</v>
      </c>
    </row>
    <row r="319" spans="2:51" s="10" customFormat="1" x14ac:dyDescent="0.3">
      <c r="B319" s="141"/>
      <c r="D319" s="437" t="s">
        <v>150</v>
      </c>
      <c r="E319" s="144" t="s">
        <v>3</v>
      </c>
      <c r="F319" s="442" t="s">
        <v>330</v>
      </c>
      <c r="H319" s="144" t="s">
        <v>3</v>
      </c>
      <c r="I319" s="441"/>
      <c r="J319" s="441"/>
      <c r="M319" s="141"/>
      <c r="N319" s="142"/>
      <c r="O319" s="182"/>
      <c r="P319" s="182"/>
      <c r="Q319" s="182"/>
      <c r="R319" s="182"/>
      <c r="S319" s="182"/>
      <c r="T319" s="182"/>
      <c r="U319" s="182"/>
      <c r="V319" s="182"/>
      <c r="W319" s="182"/>
      <c r="X319" s="143"/>
      <c r="AT319" s="144" t="s">
        <v>150</v>
      </c>
      <c r="AU319" s="144" t="s">
        <v>98</v>
      </c>
      <c r="AV319" s="10" t="s">
        <v>23</v>
      </c>
      <c r="AW319" s="10" t="s">
        <v>5</v>
      </c>
      <c r="AX319" s="10" t="s">
        <v>83</v>
      </c>
      <c r="AY319" s="144" t="s">
        <v>145</v>
      </c>
    </row>
    <row r="320" spans="2:51" s="11" customFormat="1" ht="27" x14ac:dyDescent="0.3">
      <c r="B320" s="145"/>
      <c r="D320" s="437" t="s">
        <v>150</v>
      </c>
      <c r="E320" s="148" t="s">
        <v>3</v>
      </c>
      <c r="F320" s="440" t="s">
        <v>331</v>
      </c>
      <c r="H320" s="439">
        <v>8.99</v>
      </c>
      <c r="I320" s="438"/>
      <c r="J320" s="438"/>
      <c r="M320" s="145"/>
      <c r="N320" s="146"/>
      <c r="O320" s="177"/>
      <c r="P320" s="177"/>
      <c r="Q320" s="177"/>
      <c r="R320" s="177"/>
      <c r="S320" s="177"/>
      <c r="T320" s="177"/>
      <c r="U320" s="177"/>
      <c r="V320" s="177"/>
      <c r="W320" s="177"/>
      <c r="X320" s="147"/>
      <c r="AT320" s="148" t="s">
        <v>150</v>
      </c>
      <c r="AU320" s="148" t="s">
        <v>98</v>
      </c>
      <c r="AV320" s="11" t="s">
        <v>98</v>
      </c>
      <c r="AW320" s="11" t="s">
        <v>5</v>
      </c>
      <c r="AX320" s="11" t="s">
        <v>83</v>
      </c>
      <c r="AY320" s="148" t="s">
        <v>145</v>
      </c>
    </row>
    <row r="321" spans="2:65" s="12" customFormat="1" x14ac:dyDescent="0.3">
      <c r="B321" s="149"/>
      <c r="D321" s="445" t="s">
        <v>150</v>
      </c>
      <c r="E321" s="444" t="s">
        <v>3</v>
      </c>
      <c r="F321" s="443" t="s">
        <v>151</v>
      </c>
      <c r="H321" s="150">
        <v>41.743000000000002</v>
      </c>
      <c r="I321" s="434"/>
      <c r="J321" s="434"/>
      <c r="M321" s="149"/>
      <c r="N321" s="151"/>
      <c r="O321" s="178"/>
      <c r="P321" s="178"/>
      <c r="Q321" s="178"/>
      <c r="R321" s="178"/>
      <c r="S321" s="178"/>
      <c r="T321" s="178"/>
      <c r="U321" s="178"/>
      <c r="V321" s="178"/>
      <c r="W321" s="178"/>
      <c r="X321" s="152"/>
      <c r="AT321" s="153" t="s">
        <v>150</v>
      </c>
      <c r="AU321" s="153" t="s">
        <v>98</v>
      </c>
      <c r="AV321" s="12" t="s">
        <v>149</v>
      </c>
      <c r="AW321" s="12" t="s">
        <v>5</v>
      </c>
      <c r="AX321" s="12" t="s">
        <v>23</v>
      </c>
      <c r="AY321" s="153" t="s">
        <v>145</v>
      </c>
    </row>
    <row r="322" spans="2:65" s="173" customFormat="1" ht="22.5" customHeight="1" x14ac:dyDescent="0.3">
      <c r="B322" s="117"/>
      <c r="C322" s="134" t="s">
        <v>332</v>
      </c>
      <c r="D322" s="134" t="s">
        <v>147</v>
      </c>
      <c r="E322" s="135" t="s">
        <v>333</v>
      </c>
      <c r="F322" s="179" t="s">
        <v>334</v>
      </c>
      <c r="G322" s="136" t="s">
        <v>154</v>
      </c>
      <c r="H322" s="137">
        <v>14.324999999999999</v>
      </c>
      <c r="I322" s="181"/>
      <c r="J322" s="181"/>
      <c r="K322" s="180">
        <f>ROUND(P322*H322,2)</f>
        <v>0</v>
      </c>
      <c r="L322" s="179" t="s">
        <v>1652</v>
      </c>
      <c r="M322" s="33"/>
      <c r="N322" s="138" t="s">
        <v>3</v>
      </c>
      <c r="O322" s="41" t="s">
        <v>46</v>
      </c>
      <c r="P322" s="191">
        <f>I322+J322</f>
        <v>0</v>
      </c>
      <c r="Q322" s="191">
        <f>ROUND(I322*H322,2)</f>
        <v>0</v>
      </c>
      <c r="R322" s="191">
        <f>ROUND(J322*H322,2)</f>
        <v>0</v>
      </c>
      <c r="S322" s="168"/>
      <c r="T322" s="139">
        <f>S322*H322</f>
        <v>0</v>
      </c>
      <c r="U322" s="139">
        <v>2.45329</v>
      </c>
      <c r="V322" s="139">
        <f>U322*H322</f>
        <v>35.143379249999995</v>
      </c>
      <c r="W322" s="139">
        <v>0</v>
      </c>
      <c r="X322" s="140">
        <f>W322*H322</f>
        <v>0</v>
      </c>
      <c r="AR322" s="16" t="s">
        <v>149</v>
      </c>
      <c r="AT322" s="16" t="s">
        <v>147</v>
      </c>
      <c r="AU322" s="16" t="s">
        <v>98</v>
      </c>
      <c r="AY322" s="16" t="s">
        <v>145</v>
      </c>
      <c r="BE322" s="98">
        <f>IF(O322="základní",K322,0)</f>
        <v>0</v>
      </c>
      <c r="BF322" s="98">
        <f>IF(O322="snížená",K322,0)</f>
        <v>0</v>
      </c>
      <c r="BG322" s="98">
        <f>IF(O322="zákl. přenesená",K322,0)</f>
        <v>0</v>
      </c>
      <c r="BH322" s="98">
        <f>IF(O322="sníž. přenesená",K322,0)</f>
        <v>0</v>
      </c>
      <c r="BI322" s="98">
        <f>IF(O322="nulová",K322,0)</f>
        <v>0</v>
      </c>
      <c r="BJ322" s="16" t="s">
        <v>23</v>
      </c>
      <c r="BK322" s="98">
        <f>ROUND(P322*H322,2)</f>
        <v>0</v>
      </c>
      <c r="BL322" s="16" t="s">
        <v>149</v>
      </c>
      <c r="BM322" s="16" t="s">
        <v>335</v>
      </c>
    </row>
    <row r="323" spans="2:65" s="11" customFormat="1" x14ac:dyDescent="0.3">
      <c r="B323" s="145"/>
      <c r="D323" s="437" t="s">
        <v>150</v>
      </c>
      <c r="E323" s="148" t="s">
        <v>3</v>
      </c>
      <c r="F323" s="440" t="s">
        <v>336</v>
      </c>
      <c r="H323" s="439">
        <v>14.324999999999999</v>
      </c>
      <c r="I323" s="438"/>
      <c r="J323" s="438"/>
      <c r="M323" s="145"/>
      <c r="N323" s="146"/>
      <c r="O323" s="177"/>
      <c r="P323" s="177"/>
      <c r="Q323" s="177"/>
      <c r="R323" s="177"/>
      <c r="S323" s="177"/>
      <c r="T323" s="177"/>
      <c r="U323" s="177"/>
      <c r="V323" s="177"/>
      <c r="W323" s="177"/>
      <c r="X323" s="147"/>
      <c r="AT323" s="148" t="s">
        <v>150</v>
      </c>
      <c r="AU323" s="148" t="s">
        <v>98</v>
      </c>
      <c r="AV323" s="11" t="s">
        <v>98</v>
      </c>
      <c r="AW323" s="11" t="s">
        <v>5</v>
      </c>
      <c r="AX323" s="11" t="s">
        <v>83</v>
      </c>
      <c r="AY323" s="148" t="s">
        <v>145</v>
      </c>
    </row>
    <row r="324" spans="2:65" s="12" customFormat="1" x14ac:dyDescent="0.3">
      <c r="B324" s="149"/>
      <c r="D324" s="445" t="s">
        <v>150</v>
      </c>
      <c r="E324" s="444" t="s">
        <v>3</v>
      </c>
      <c r="F324" s="443" t="s">
        <v>151</v>
      </c>
      <c r="H324" s="150">
        <v>14.324999999999999</v>
      </c>
      <c r="I324" s="434"/>
      <c r="J324" s="434"/>
      <c r="M324" s="149"/>
      <c r="N324" s="151"/>
      <c r="O324" s="178"/>
      <c r="P324" s="178"/>
      <c r="Q324" s="178"/>
      <c r="R324" s="178"/>
      <c r="S324" s="178"/>
      <c r="T324" s="178"/>
      <c r="U324" s="178"/>
      <c r="V324" s="178"/>
      <c r="W324" s="178"/>
      <c r="X324" s="152"/>
      <c r="AT324" s="153" t="s">
        <v>150</v>
      </c>
      <c r="AU324" s="153" t="s">
        <v>98</v>
      </c>
      <c r="AV324" s="12" t="s">
        <v>149</v>
      </c>
      <c r="AW324" s="12" t="s">
        <v>5</v>
      </c>
      <c r="AX324" s="12" t="s">
        <v>23</v>
      </c>
      <c r="AY324" s="153" t="s">
        <v>145</v>
      </c>
    </row>
    <row r="325" spans="2:65" s="173" customFormat="1" ht="22.5" customHeight="1" x14ac:dyDescent="0.3">
      <c r="B325" s="117"/>
      <c r="C325" s="134" t="s">
        <v>337</v>
      </c>
      <c r="D325" s="134" t="s">
        <v>147</v>
      </c>
      <c r="E325" s="135" t="s">
        <v>338</v>
      </c>
      <c r="F325" s="179" t="s">
        <v>339</v>
      </c>
      <c r="G325" s="136" t="s">
        <v>171</v>
      </c>
      <c r="H325" s="137">
        <v>0.57499999999999996</v>
      </c>
      <c r="I325" s="181"/>
      <c r="J325" s="181"/>
      <c r="K325" s="180">
        <f>ROUND(P325*H325,2)</f>
        <v>0</v>
      </c>
      <c r="L325" s="179" t="s">
        <v>1652</v>
      </c>
      <c r="M325" s="33"/>
      <c r="N325" s="138" t="s">
        <v>3</v>
      </c>
      <c r="O325" s="41" t="s">
        <v>46</v>
      </c>
      <c r="P325" s="191">
        <f>I325+J325</f>
        <v>0</v>
      </c>
      <c r="Q325" s="191">
        <f>ROUND(I325*H325,2)</f>
        <v>0</v>
      </c>
      <c r="R325" s="191">
        <f>ROUND(J325*H325,2)</f>
        <v>0</v>
      </c>
      <c r="S325" s="168"/>
      <c r="T325" s="139">
        <f>S325*H325</f>
        <v>0</v>
      </c>
      <c r="U325" s="139">
        <v>1.0530600000000001</v>
      </c>
      <c r="V325" s="139">
        <f>U325*H325</f>
        <v>0.60550950000000003</v>
      </c>
      <c r="W325" s="139">
        <v>0</v>
      </c>
      <c r="X325" s="140">
        <f>W325*H325</f>
        <v>0</v>
      </c>
      <c r="AR325" s="16" t="s">
        <v>149</v>
      </c>
      <c r="AT325" s="16" t="s">
        <v>147</v>
      </c>
      <c r="AU325" s="16" t="s">
        <v>98</v>
      </c>
      <c r="AY325" s="16" t="s">
        <v>145</v>
      </c>
      <c r="BE325" s="98">
        <f>IF(O325="základní",K325,0)</f>
        <v>0</v>
      </c>
      <c r="BF325" s="98">
        <f>IF(O325="snížená",K325,0)</f>
        <v>0</v>
      </c>
      <c r="BG325" s="98">
        <f>IF(O325="zákl. přenesená",K325,0)</f>
        <v>0</v>
      </c>
      <c r="BH325" s="98">
        <f>IF(O325="sníž. přenesená",K325,0)</f>
        <v>0</v>
      </c>
      <c r="BI325" s="98">
        <f>IF(O325="nulová",K325,0)</f>
        <v>0</v>
      </c>
      <c r="BJ325" s="16" t="s">
        <v>23</v>
      </c>
      <c r="BK325" s="98">
        <f>ROUND(P325*H325,2)</f>
        <v>0</v>
      </c>
      <c r="BL325" s="16" t="s">
        <v>149</v>
      </c>
      <c r="BM325" s="16" t="s">
        <v>340</v>
      </c>
    </row>
    <row r="326" spans="2:65" s="11" customFormat="1" x14ac:dyDescent="0.3">
      <c r="B326" s="145"/>
      <c r="D326" s="437" t="s">
        <v>150</v>
      </c>
      <c r="E326" s="148" t="s">
        <v>3</v>
      </c>
      <c r="F326" s="440" t="s">
        <v>341</v>
      </c>
      <c r="H326" s="439">
        <v>0.57499999999999996</v>
      </c>
      <c r="I326" s="438"/>
      <c r="J326" s="438"/>
      <c r="M326" s="145"/>
      <c r="N326" s="146"/>
      <c r="O326" s="177"/>
      <c r="P326" s="177"/>
      <c r="Q326" s="177"/>
      <c r="R326" s="177"/>
      <c r="S326" s="177"/>
      <c r="T326" s="177"/>
      <c r="U326" s="177"/>
      <c r="V326" s="177"/>
      <c r="W326" s="177"/>
      <c r="X326" s="147"/>
      <c r="AT326" s="148" t="s">
        <v>150</v>
      </c>
      <c r="AU326" s="148" t="s">
        <v>98</v>
      </c>
      <c r="AV326" s="11" t="s">
        <v>98</v>
      </c>
      <c r="AW326" s="11" t="s">
        <v>5</v>
      </c>
      <c r="AX326" s="11" t="s">
        <v>83</v>
      </c>
      <c r="AY326" s="148" t="s">
        <v>145</v>
      </c>
    </row>
    <row r="327" spans="2:65" s="12" customFormat="1" x14ac:dyDescent="0.3">
      <c r="B327" s="149"/>
      <c r="D327" s="445" t="s">
        <v>150</v>
      </c>
      <c r="E327" s="444" t="s">
        <v>3</v>
      </c>
      <c r="F327" s="443" t="s">
        <v>151</v>
      </c>
      <c r="H327" s="150">
        <v>0.57499999999999996</v>
      </c>
      <c r="I327" s="434"/>
      <c r="J327" s="434"/>
      <c r="M327" s="149"/>
      <c r="N327" s="151"/>
      <c r="O327" s="178"/>
      <c r="P327" s="178"/>
      <c r="Q327" s="178"/>
      <c r="R327" s="178"/>
      <c r="S327" s="178"/>
      <c r="T327" s="178"/>
      <c r="U327" s="178"/>
      <c r="V327" s="178"/>
      <c r="W327" s="178"/>
      <c r="X327" s="152"/>
      <c r="AT327" s="153" t="s">
        <v>150</v>
      </c>
      <c r="AU327" s="153" t="s">
        <v>98</v>
      </c>
      <c r="AV327" s="12" t="s">
        <v>149</v>
      </c>
      <c r="AW327" s="12" t="s">
        <v>5</v>
      </c>
      <c r="AX327" s="12" t="s">
        <v>23</v>
      </c>
      <c r="AY327" s="153" t="s">
        <v>145</v>
      </c>
    </row>
    <row r="328" spans="2:65" s="173" customFormat="1" ht="22.5" customHeight="1" x14ac:dyDescent="0.3">
      <c r="B328" s="117"/>
      <c r="C328" s="134" t="s">
        <v>342</v>
      </c>
      <c r="D328" s="134" t="s">
        <v>147</v>
      </c>
      <c r="E328" s="135" t="s">
        <v>343</v>
      </c>
      <c r="F328" s="179" t="s">
        <v>344</v>
      </c>
      <c r="G328" s="136" t="s">
        <v>148</v>
      </c>
      <c r="H328" s="137">
        <v>38.200000000000003</v>
      </c>
      <c r="I328" s="181"/>
      <c r="J328" s="181"/>
      <c r="K328" s="180">
        <f>ROUND(P328*H328,2)</f>
        <v>0</v>
      </c>
      <c r="L328" s="179" t="s">
        <v>3</v>
      </c>
      <c r="M328" s="33"/>
      <c r="N328" s="138" t="s">
        <v>3</v>
      </c>
      <c r="O328" s="41" t="s">
        <v>46</v>
      </c>
      <c r="P328" s="191">
        <f>I328+J328</f>
        <v>0</v>
      </c>
      <c r="Q328" s="191">
        <f>ROUND(I328*H328,2)</f>
        <v>0</v>
      </c>
      <c r="R328" s="191">
        <f>ROUND(J328*H328,2)</f>
        <v>0</v>
      </c>
      <c r="S328" s="168"/>
      <c r="T328" s="139">
        <f>S328*H328</f>
        <v>0</v>
      </c>
      <c r="U328" s="139">
        <v>0.105</v>
      </c>
      <c r="V328" s="139">
        <f>U328*H328</f>
        <v>4.0110000000000001</v>
      </c>
      <c r="W328" s="139">
        <v>0</v>
      </c>
      <c r="X328" s="140">
        <f>W328*H328</f>
        <v>0</v>
      </c>
      <c r="AR328" s="16" t="s">
        <v>149</v>
      </c>
      <c r="AT328" s="16" t="s">
        <v>147</v>
      </c>
      <c r="AU328" s="16" t="s">
        <v>98</v>
      </c>
      <c r="AY328" s="16" t="s">
        <v>145</v>
      </c>
      <c r="BE328" s="98">
        <f>IF(O328="základní",K328,0)</f>
        <v>0</v>
      </c>
      <c r="BF328" s="98">
        <f>IF(O328="snížená",K328,0)</f>
        <v>0</v>
      </c>
      <c r="BG328" s="98">
        <f>IF(O328="zákl. přenesená",K328,0)</f>
        <v>0</v>
      </c>
      <c r="BH328" s="98">
        <f>IF(O328="sníž. přenesená",K328,0)</f>
        <v>0</v>
      </c>
      <c r="BI328" s="98">
        <f>IF(O328="nulová",K328,0)</f>
        <v>0</v>
      </c>
      <c r="BJ328" s="16" t="s">
        <v>23</v>
      </c>
      <c r="BK328" s="98">
        <f>ROUND(P328*H328,2)</f>
        <v>0</v>
      </c>
      <c r="BL328" s="16" t="s">
        <v>149</v>
      </c>
      <c r="BM328" s="16" t="s">
        <v>345</v>
      </c>
    </row>
    <row r="329" spans="2:65" s="10" customFormat="1" x14ac:dyDescent="0.3">
      <c r="B329" s="141"/>
      <c r="D329" s="437" t="s">
        <v>150</v>
      </c>
      <c r="E329" s="144" t="s">
        <v>3</v>
      </c>
      <c r="F329" s="442" t="s">
        <v>346</v>
      </c>
      <c r="H329" s="144" t="s">
        <v>3</v>
      </c>
      <c r="I329" s="441"/>
      <c r="J329" s="441"/>
      <c r="M329" s="141"/>
      <c r="N329" s="142"/>
      <c r="O329" s="182"/>
      <c r="P329" s="182"/>
      <c r="Q329" s="182"/>
      <c r="R329" s="182"/>
      <c r="S329" s="182"/>
      <c r="T329" s="182"/>
      <c r="U329" s="182"/>
      <c r="V329" s="182"/>
      <c r="W329" s="182"/>
      <c r="X329" s="143"/>
      <c r="AT329" s="144" t="s">
        <v>150</v>
      </c>
      <c r="AU329" s="144" t="s">
        <v>98</v>
      </c>
      <c r="AV329" s="10" t="s">
        <v>23</v>
      </c>
      <c r="AW329" s="10" t="s">
        <v>5</v>
      </c>
      <c r="AX329" s="10" t="s">
        <v>83</v>
      </c>
      <c r="AY329" s="144" t="s">
        <v>145</v>
      </c>
    </row>
    <row r="330" spans="2:65" s="11" customFormat="1" x14ac:dyDescent="0.3">
      <c r="B330" s="145"/>
      <c r="D330" s="437" t="s">
        <v>150</v>
      </c>
      <c r="E330" s="148" t="s">
        <v>3</v>
      </c>
      <c r="F330" s="440" t="s">
        <v>347</v>
      </c>
      <c r="H330" s="439">
        <v>38.200000000000003</v>
      </c>
      <c r="I330" s="438"/>
      <c r="J330" s="438"/>
      <c r="M330" s="145"/>
      <c r="N330" s="146"/>
      <c r="O330" s="177"/>
      <c r="P330" s="177"/>
      <c r="Q330" s="177"/>
      <c r="R330" s="177"/>
      <c r="S330" s="177"/>
      <c r="T330" s="177"/>
      <c r="U330" s="177"/>
      <c r="V330" s="177"/>
      <c r="W330" s="177"/>
      <c r="X330" s="147"/>
      <c r="AT330" s="148" t="s">
        <v>150</v>
      </c>
      <c r="AU330" s="148" t="s">
        <v>98</v>
      </c>
      <c r="AV330" s="11" t="s">
        <v>98</v>
      </c>
      <c r="AW330" s="11" t="s">
        <v>5</v>
      </c>
      <c r="AX330" s="11" t="s">
        <v>83</v>
      </c>
      <c r="AY330" s="148" t="s">
        <v>145</v>
      </c>
    </row>
    <row r="331" spans="2:65" s="12" customFormat="1" x14ac:dyDescent="0.3">
      <c r="B331" s="149"/>
      <c r="D331" s="445" t="s">
        <v>150</v>
      </c>
      <c r="E331" s="444" t="s">
        <v>3</v>
      </c>
      <c r="F331" s="443" t="s">
        <v>151</v>
      </c>
      <c r="H331" s="150">
        <v>38.200000000000003</v>
      </c>
      <c r="I331" s="434"/>
      <c r="J331" s="434"/>
      <c r="M331" s="149"/>
      <c r="N331" s="151"/>
      <c r="O331" s="178"/>
      <c r="P331" s="178"/>
      <c r="Q331" s="178"/>
      <c r="R331" s="178"/>
      <c r="S331" s="178"/>
      <c r="T331" s="178"/>
      <c r="U331" s="178"/>
      <c r="V331" s="178"/>
      <c r="W331" s="178"/>
      <c r="X331" s="152"/>
      <c r="AT331" s="153" t="s">
        <v>150</v>
      </c>
      <c r="AU331" s="153" t="s">
        <v>98</v>
      </c>
      <c r="AV331" s="12" t="s">
        <v>149</v>
      </c>
      <c r="AW331" s="12" t="s">
        <v>5</v>
      </c>
      <c r="AX331" s="12" t="s">
        <v>23</v>
      </c>
      <c r="AY331" s="153" t="s">
        <v>145</v>
      </c>
    </row>
    <row r="332" spans="2:65" s="173" customFormat="1" ht="22.5" customHeight="1" x14ac:dyDescent="0.3">
      <c r="B332" s="117"/>
      <c r="C332" s="134" t="s">
        <v>349</v>
      </c>
      <c r="D332" s="134" t="s">
        <v>147</v>
      </c>
      <c r="E332" s="135" t="s">
        <v>350</v>
      </c>
      <c r="F332" s="179" t="s">
        <v>351</v>
      </c>
      <c r="G332" s="136" t="s">
        <v>175</v>
      </c>
      <c r="H332" s="137">
        <v>11</v>
      </c>
      <c r="I332" s="181"/>
      <c r="J332" s="181"/>
      <c r="K332" s="180">
        <f>ROUND(P332*H332,2)</f>
        <v>0</v>
      </c>
      <c r="L332" s="179" t="s">
        <v>1652</v>
      </c>
      <c r="M332" s="33"/>
      <c r="N332" s="138" t="s">
        <v>3</v>
      </c>
      <c r="O332" s="41" t="s">
        <v>46</v>
      </c>
      <c r="P332" s="191">
        <f>I332+J332</f>
        <v>0</v>
      </c>
      <c r="Q332" s="191">
        <f>ROUND(I332*H332,2)</f>
        <v>0</v>
      </c>
      <c r="R332" s="191">
        <f>ROUND(J332*H332,2)</f>
        <v>0</v>
      </c>
      <c r="S332" s="168"/>
      <c r="T332" s="139">
        <f>S332*H332</f>
        <v>0</v>
      </c>
      <c r="U332" s="139">
        <v>4.8000000000000001E-4</v>
      </c>
      <c r="V332" s="139">
        <f>U332*H332</f>
        <v>5.28E-3</v>
      </c>
      <c r="W332" s="139">
        <v>0</v>
      </c>
      <c r="X332" s="140">
        <f>W332*H332</f>
        <v>0</v>
      </c>
      <c r="AR332" s="16" t="s">
        <v>149</v>
      </c>
      <c r="AT332" s="16" t="s">
        <v>147</v>
      </c>
      <c r="AU332" s="16" t="s">
        <v>98</v>
      </c>
      <c r="AY332" s="16" t="s">
        <v>145</v>
      </c>
      <c r="BE332" s="98">
        <f>IF(O332="základní",K332,0)</f>
        <v>0</v>
      </c>
      <c r="BF332" s="98">
        <f>IF(O332="snížená",K332,0)</f>
        <v>0</v>
      </c>
      <c r="BG332" s="98">
        <f>IF(O332="zákl. přenesená",K332,0)</f>
        <v>0</v>
      </c>
      <c r="BH332" s="98">
        <f>IF(O332="sníž. přenesená",K332,0)</f>
        <v>0</v>
      </c>
      <c r="BI332" s="98">
        <f>IF(O332="nulová",K332,0)</f>
        <v>0</v>
      </c>
      <c r="BJ332" s="16" t="s">
        <v>23</v>
      </c>
      <c r="BK332" s="98">
        <f>ROUND(P332*H332,2)</f>
        <v>0</v>
      </c>
      <c r="BL332" s="16" t="s">
        <v>149</v>
      </c>
      <c r="BM332" s="16" t="s">
        <v>352</v>
      </c>
    </row>
    <row r="333" spans="2:65" s="11" customFormat="1" x14ac:dyDescent="0.3">
      <c r="B333" s="145"/>
      <c r="D333" s="437" t="s">
        <v>150</v>
      </c>
      <c r="E333" s="148" t="s">
        <v>3</v>
      </c>
      <c r="F333" s="440" t="s">
        <v>353</v>
      </c>
      <c r="H333" s="439">
        <v>11</v>
      </c>
      <c r="I333" s="438"/>
      <c r="J333" s="438"/>
      <c r="M333" s="145"/>
      <c r="N333" s="146"/>
      <c r="O333" s="177"/>
      <c r="P333" s="177"/>
      <c r="Q333" s="177"/>
      <c r="R333" s="177"/>
      <c r="S333" s="177"/>
      <c r="T333" s="177"/>
      <c r="U333" s="177"/>
      <c r="V333" s="177"/>
      <c r="W333" s="177"/>
      <c r="X333" s="147"/>
      <c r="AT333" s="148" t="s">
        <v>150</v>
      </c>
      <c r="AU333" s="148" t="s">
        <v>98</v>
      </c>
      <c r="AV333" s="11" t="s">
        <v>98</v>
      </c>
      <c r="AW333" s="11" t="s">
        <v>5</v>
      </c>
      <c r="AX333" s="11" t="s">
        <v>83</v>
      </c>
      <c r="AY333" s="148" t="s">
        <v>145</v>
      </c>
    </row>
    <row r="334" spans="2:65" s="12" customFormat="1" x14ac:dyDescent="0.3">
      <c r="B334" s="149"/>
      <c r="D334" s="445" t="s">
        <v>150</v>
      </c>
      <c r="E334" s="444" t="s">
        <v>3</v>
      </c>
      <c r="F334" s="443" t="s">
        <v>151</v>
      </c>
      <c r="H334" s="150">
        <v>11</v>
      </c>
      <c r="I334" s="434"/>
      <c r="J334" s="434"/>
      <c r="M334" s="149"/>
      <c r="N334" s="151"/>
      <c r="O334" s="178"/>
      <c r="P334" s="178"/>
      <c r="Q334" s="178"/>
      <c r="R334" s="178"/>
      <c r="S334" s="178"/>
      <c r="T334" s="178"/>
      <c r="U334" s="178"/>
      <c r="V334" s="178"/>
      <c r="W334" s="178"/>
      <c r="X334" s="152"/>
      <c r="AT334" s="153" t="s">
        <v>150</v>
      </c>
      <c r="AU334" s="153" t="s">
        <v>98</v>
      </c>
      <c r="AV334" s="12" t="s">
        <v>149</v>
      </c>
      <c r="AW334" s="12" t="s">
        <v>5</v>
      </c>
      <c r="AX334" s="12" t="s">
        <v>23</v>
      </c>
      <c r="AY334" s="153" t="s">
        <v>145</v>
      </c>
    </row>
    <row r="335" spans="2:65" s="173" customFormat="1" ht="22.5" customHeight="1" x14ac:dyDescent="0.3">
      <c r="B335" s="117"/>
      <c r="C335" s="154" t="s">
        <v>354</v>
      </c>
      <c r="D335" s="154" t="s">
        <v>159</v>
      </c>
      <c r="E335" s="155" t="s">
        <v>355</v>
      </c>
      <c r="F335" s="183" t="s">
        <v>356</v>
      </c>
      <c r="G335" s="156" t="s">
        <v>175</v>
      </c>
      <c r="H335" s="157">
        <v>5</v>
      </c>
      <c r="I335" s="158"/>
      <c r="J335" s="184"/>
      <c r="K335" s="448">
        <f>ROUND(P335*H335,2)</f>
        <v>0</v>
      </c>
      <c r="L335" s="183" t="s">
        <v>3</v>
      </c>
      <c r="M335" s="447"/>
      <c r="N335" s="446" t="s">
        <v>3</v>
      </c>
      <c r="O335" s="41" t="s">
        <v>46</v>
      </c>
      <c r="P335" s="191">
        <f>I335+J335</f>
        <v>0</v>
      </c>
      <c r="Q335" s="191">
        <f>ROUND(I335*H335,2)</f>
        <v>0</v>
      </c>
      <c r="R335" s="191">
        <f>ROUND(J335*H335,2)</f>
        <v>0</v>
      </c>
      <c r="S335" s="168"/>
      <c r="T335" s="139">
        <f>S335*H335</f>
        <v>0</v>
      </c>
      <c r="U335" s="139">
        <v>1.225E-2</v>
      </c>
      <c r="V335" s="139">
        <f>U335*H335</f>
        <v>6.1249999999999999E-2</v>
      </c>
      <c r="W335" s="139">
        <v>0</v>
      </c>
      <c r="X335" s="140">
        <f>W335*H335</f>
        <v>0</v>
      </c>
      <c r="AR335" s="16" t="s">
        <v>160</v>
      </c>
      <c r="AT335" s="16" t="s">
        <v>159</v>
      </c>
      <c r="AU335" s="16" t="s">
        <v>98</v>
      </c>
      <c r="AY335" s="16" t="s">
        <v>145</v>
      </c>
      <c r="BE335" s="98">
        <f>IF(O335="základní",K335,0)</f>
        <v>0</v>
      </c>
      <c r="BF335" s="98">
        <f>IF(O335="snížená",K335,0)</f>
        <v>0</v>
      </c>
      <c r="BG335" s="98">
        <f>IF(O335="zákl. přenesená",K335,0)</f>
        <v>0</v>
      </c>
      <c r="BH335" s="98">
        <f>IF(O335="sníž. přenesená",K335,0)</f>
        <v>0</v>
      </c>
      <c r="BI335" s="98">
        <f>IF(O335="nulová",K335,0)</f>
        <v>0</v>
      </c>
      <c r="BJ335" s="16" t="s">
        <v>23</v>
      </c>
      <c r="BK335" s="98">
        <f>ROUND(P335*H335,2)</f>
        <v>0</v>
      </c>
      <c r="BL335" s="16" t="s">
        <v>149</v>
      </c>
      <c r="BM335" s="16" t="s">
        <v>357</v>
      </c>
    </row>
    <row r="336" spans="2:65" s="11" customFormat="1" x14ac:dyDescent="0.3">
      <c r="B336" s="145"/>
      <c r="D336" s="437" t="s">
        <v>150</v>
      </c>
      <c r="E336" s="148" t="s">
        <v>3</v>
      </c>
      <c r="F336" s="440" t="s">
        <v>182</v>
      </c>
      <c r="H336" s="439">
        <v>5</v>
      </c>
      <c r="I336" s="438"/>
      <c r="J336" s="438"/>
      <c r="M336" s="145"/>
      <c r="N336" s="146"/>
      <c r="O336" s="177"/>
      <c r="P336" s="177"/>
      <c r="Q336" s="177"/>
      <c r="R336" s="177"/>
      <c r="S336" s="177"/>
      <c r="T336" s="177"/>
      <c r="U336" s="177"/>
      <c r="V336" s="177"/>
      <c r="W336" s="177"/>
      <c r="X336" s="147"/>
      <c r="AT336" s="148" t="s">
        <v>150</v>
      </c>
      <c r="AU336" s="148" t="s">
        <v>98</v>
      </c>
      <c r="AV336" s="11" t="s">
        <v>98</v>
      </c>
      <c r="AW336" s="11" t="s">
        <v>5</v>
      </c>
      <c r="AX336" s="11" t="s">
        <v>83</v>
      </c>
      <c r="AY336" s="148" t="s">
        <v>145</v>
      </c>
    </row>
    <row r="337" spans="2:65" s="12" customFormat="1" x14ac:dyDescent="0.3">
      <c r="B337" s="149"/>
      <c r="D337" s="445" t="s">
        <v>150</v>
      </c>
      <c r="E337" s="444" t="s">
        <v>3</v>
      </c>
      <c r="F337" s="443" t="s">
        <v>151</v>
      </c>
      <c r="H337" s="150">
        <v>5</v>
      </c>
      <c r="I337" s="434"/>
      <c r="J337" s="434"/>
      <c r="M337" s="149"/>
      <c r="N337" s="151"/>
      <c r="O337" s="178"/>
      <c r="P337" s="178"/>
      <c r="Q337" s="178"/>
      <c r="R337" s="178"/>
      <c r="S337" s="178"/>
      <c r="T337" s="178"/>
      <c r="U337" s="178"/>
      <c r="V337" s="178"/>
      <c r="W337" s="178"/>
      <c r="X337" s="152"/>
      <c r="AT337" s="153" t="s">
        <v>150</v>
      </c>
      <c r="AU337" s="153" t="s">
        <v>98</v>
      </c>
      <c r="AV337" s="12" t="s">
        <v>149</v>
      </c>
      <c r="AW337" s="12" t="s">
        <v>5</v>
      </c>
      <c r="AX337" s="12" t="s">
        <v>23</v>
      </c>
      <c r="AY337" s="153" t="s">
        <v>145</v>
      </c>
    </row>
    <row r="338" spans="2:65" s="173" customFormat="1" ht="22.5" customHeight="1" x14ac:dyDescent="0.3">
      <c r="B338" s="117"/>
      <c r="C338" s="154" t="s">
        <v>358</v>
      </c>
      <c r="D338" s="154" t="s">
        <v>159</v>
      </c>
      <c r="E338" s="155" t="s">
        <v>359</v>
      </c>
      <c r="F338" s="183" t="s">
        <v>360</v>
      </c>
      <c r="G338" s="156" t="s">
        <v>175</v>
      </c>
      <c r="H338" s="157">
        <v>2</v>
      </c>
      <c r="I338" s="158"/>
      <c r="J338" s="184"/>
      <c r="K338" s="448">
        <f>ROUND(P338*H338,2)</f>
        <v>0</v>
      </c>
      <c r="L338" s="183" t="s">
        <v>3</v>
      </c>
      <c r="M338" s="447"/>
      <c r="N338" s="446" t="s">
        <v>3</v>
      </c>
      <c r="O338" s="41" t="s">
        <v>46</v>
      </c>
      <c r="P338" s="191">
        <f>I338+J338</f>
        <v>0</v>
      </c>
      <c r="Q338" s="191">
        <f>ROUND(I338*H338,2)</f>
        <v>0</v>
      </c>
      <c r="R338" s="191">
        <f>ROUND(J338*H338,2)</f>
        <v>0</v>
      </c>
      <c r="S338" s="168"/>
      <c r="T338" s="139">
        <f>S338*H338</f>
        <v>0</v>
      </c>
      <c r="U338" s="139">
        <v>1.2489999999999999E-2</v>
      </c>
      <c r="V338" s="139">
        <f>U338*H338</f>
        <v>2.4979999999999999E-2</v>
      </c>
      <c r="W338" s="139">
        <v>0</v>
      </c>
      <c r="X338" s="140">
        <f>W338*H338</f>
        <v>0</v>
      </c>
      <c r="AR338" s="16" t="s">
        <v>160</v>
      </c>
      <c r="AT338" s="16" t="s">
        <v>159</v>
      </c>
      <c r="AU338" s="16" t="s">
        <v>98</v>
      </c>
      <c r="AY338" s="16" t="s">
        <v>145</v>
      </c>
      <c r="BE338" s="98">
        <f>IF(O338="základní",K338,0)</f>
        <v>0</v>
      </c>
      <c r="BF338" s="98">
        <f>IF(O338="snížená",K338,0)</f>
        <v>0</v>
      </c>
      <c r="BG338" s="98">
        <f>IF(O338="zákl. přenesená",K338,0)</f>
        <v>0</v>
      </c>
      <c r="BH338" s="98">
        <f>IF(O338="sníž. přenesená",K338,0)</f>
        <v>0</v>
      </c>
      <c r="BI338" s="98">
        <f>IF(O338="nulová",K338,0)</f>
        <v>0</v>
      </c>
      <c r="BJ338" s="16" t="s">
        <v>23</v>
      </c>
      <c r="BK338" s="98">
        <f>ROUND(P338*H338,2)</f>
        <v>0</v>
      </c>
      <c r="BL338" s="16" t="s">
        <v>149</v>
      </c>
      <c r="BM338" s="16" t="s">
        <v>361</v>
      </c>
    </row>
    <row r="339" spans="2:65" s="11" customFormat="1" x14ac:dyDescent="0.3">
      <c r="B339" s="145"/>
      <c r="D339" s="437" t="s">
        <v>150</v>
      </c>
      <c r="E339" s="148" t="s">
        <v>3</v>
      </c>
      <c r="F339" s="440" t="s">
        <v>98</v>
      </c>
      <c r="H339" s="439">
        <v>2</v>
      </c>
      <c r="I339" s="438"/>
      <c r="J339" s="438"/>
      <c r="M339" s="145"/>
      <c r="N339" s="146"/>
      <c r="O339" s="177"/>
      <c r="P339" s="177"/>
      <c r="Q339" s="177"/>
      <c r="R339" s="177"/>
      <c r="S339" s="177"/>
      <c r="T339" s="177"/>
      <c r="U339" s="177"/>
      <c r="V339" s="177"/>
      <c r="W339" s="177"/>
      <c r="X339" s="147"/>
      <c r="AT339" s="148" t="s">
        <v>150</v>
      </c>
      <c r="AU339" s="148" t="s">
        <v>98</v>
      </c>
      <c r="AV339" s="11" t="s">
        <v>98</v>
      </c>
      <c r="AW339" s="11" t="s">
        <v>5</v>
      </c>
      <c r="AX339" s="11" t="s">
        <v>83</v>
      </c>
      <c r="AY339" s="148" t="s">
        <v>145</v>
      </c>
    </row>
    <row r="340" spans="2:65" s="12" customFormat="1" x14ac:dyDescent="0.3">
      <c r="B340" s="149"/>
      <c r="D340" s="445" t="s">
        <v>150</v>
      </c>
      <c r="E340" s="444" t="s">
        <v>3</v>
      </c>
      <c r="F340" s="443" t="s">
        <v>151</v>
      </c>
      <c r="H340" s="150">
        <v>2</v>
      </c>
      <c r="I340" s="434"/>
      <c r="J340" s="434"/>
      <c r="M340" s="149"/>
      <c r="N340" s="151"/>
      <c r="O340" s="178"/>
      <c r="P340" s="178"/>
      <c r="Q340" s="178"/>
      <c r="R340" s="178"/>
      <c r="S340" s="178"/>
      <c r="T340" s="178"/>
      <c r="U340" s="178"/>
      <c r="V340" s="178"/>
      <c r="W340" s="178"/>
      <c r="X340" s="152"/>
      <c r="AT340" s="153" t="s">
        <v>150</v>
      </c>
      <c r="AU340" s="153" t="s">
        <v>98</v>
      </c>
      <c r="AV340" s="12" t="s">
        <v>149</v>
      </c>
      <c r="AW340" s="12" t="s">
        <v>5</v>
      </c>
      <c r="AX340" s="12" t="s">
        <v>23</v>
      </c>
      <c r="AY340" s="153" t="s">
        <v>145</v>
      </c>
    </row>
    <row r="341" spans="2:65" s="173" customFormat="1" ht="22.5" customHeight="1" x14ac:dyDescent="0.3">
      <c r="B341" s="117"/>
      <c r="C341" s="154" t="s">
        <v>362</v>
      </c>
      <c r="D341" s="154" t="s">
        <v>159</v>
      </c>
      <c r="E341" s="155" t="s">
        <v>363</v>
      </c>
      <c r="F341" s="183" t="s">
        <v>364</v>
      </c>
      <c r="G341" s="156" t="s">
        <v>175</v>
      </c>
      <c r="H341" s="157">
        <v>1</v>
      </c>
      <c r="I341" s="158"/>
      <c r="J341" s="184"/>
      <c r="K341" s="448">
        <f>ROUND(P341*H341,2)</f>
        <v>0</v>
      </c>
      <c r="L341" s="183" t="s">
        <v>3</v>
      </c>
      <c r="M341" s="447"/>
      <c r="N341" s="446" t="s">
        <v>3</v>
      </c>
      <c r="O341" s="41" t="s">
        <v>46</v>
      </c>
      <c r="P341" s="191">
        <f>I341+J341</f>
        <v>0</v>
      </c>
      <c r="Q341" s="191">
        <f>ROUND(I341*H341,2)</f>
        <v>0</v>
      </c>
      <c r="R341" s="191">
        <f>ROUND(J341*H341,2)</f>
        <v>0</v>
      </c>
      <c r="S341" s="168"/>
      <c r="T341" s="139">
        <f>S341*H341</f>
        <v>0</v>
      </c>
      <c r="U341" s="139">
        <v>1.325E-2</v>
      </c>
      <c r="V341" s="139">
        <f>U341*H341</f>
        <v>1.325E-2</v>
      </c>
      <c r="W341" s="139">
        <v>0</v>
      </c>
      <c r="X341" s="140">
        <f>W341*H341</f>
        <v>0</v>
      </c>
      <c r="AR341" s="16" t="s">
        <v>160</v>
      </c>
      <c r="AT341" s="16" t="s">
        <v>159</v>
      </c>
      <c r="AU341" s="16" t="s">
        <v>98</v>
      </c>
      <c r="AY341" s="16" t="s">
        <v>145</v>
      </c>
      <c r="BE341" s="98">
        <f>IF(O341="základní",K341,0)</f>
        <v>0</v>
      </c>
      <c r="BF341" s="98">
        <f>IF(O341="snížená",K341,0)</f>
        <v>0</v>
      </c>
      <c r="BG341" s="98">
        <f>IF(O341="zákl. přenesená",K341,0)</f>
        <v>0</v>
      </c>
      <c r="BH341" s="98">
        <f>IF(O341="sníž. přenesená",K341,0)</f>
        <v>0</v>
      </c>
      <c r="BI341" s="98">
        <f>IF(O341="nulová",K341,0)</f>
        <v>0</v>
      </c>
      <c r="BJ341" s="16" t="s">
        <v>23</v>
      </c>
      <c r="BK341" s="98">
        <f>ROUND(P341*H341,2)</f>
        <v>0</v>
      </c>
      <c r="BL341" s="16" t="s">
        <v>149</v>
      </c>
      <c r="BM341" s="16" t="s">
        <v>365</v>
      </c>
    </row>
    <row r="342" spans="2:65" s="11" customFormat="1" x14ac:dyDescent="0.3">
      <c r="B342" s="145"/>
      <c r="D342" s="437" t="s">
        <v>150</v>
      </c>
      <c r="E342" s="148" t="s">
        <v>3</v>
      </c>
      <c r="F342" s="440" t="s">
        <v>23</v>
      </c>
      <c r="H342" s="439">
        <v>1</v>
      </c>
      <c r="I342" s="438"/>
      <c r="J342" s="438"/>
      <c r="M342" s="145"/>
      <c r="N342" s="146"/>
      <c r="O342" s="177"/>
      <c r="P342" s="177"/>
      <c r="Q342" s="177"/>
      <c r="R342" s="177"/>
      <c r="S342" s="177"/>
      <c r="T342" s="177"/>
      <c r="U342" s="177"/>
      <c r="V342" s="177"/>
      <c r="W342" s="177"/>
      <c r="X342" s="147"/>
      <c r="AT342" s="148" t="s">
        <v>150</v>
      </c>
      <c r="AU342" s="148" t="s">
        <v>98</v>
      </c>
      <c r="AV342" s="11" t="s">
        <v>98</v>
      </c>
      <c r="AW342" s="11" t="s">
        <v>5</v>
      </c>
      <c r="AX342" s="11" t="s">
        <v>83</v>
      </c>
      <c r="AY342" s="148" t="s">
        <v>145</v>
      </c>
    </row>
    <row r="343" spans="2:65" s="12" customFormat="1" x14ac:dyDescent="0.3">
      <c r="B343" s="149"/>
      <c r="D343" s="445" t="s">
        <v>150</v>
      </c>
      <c r="E343" s="444" t="s">
        <v>3</v>
      </c>
      <c r="F343" s="443" t="s">
        <v>151</v>
      </c>
      <c r="H343" s="150">
        <v>1</v>
      </c>
      <c r="I343" s="434"/>
      <c r="J343" s="434"/>
      <c r="M343" s="149"/>
      <c r="N343" s="151"/>
      <c r="O343" s="178"/>
      <c r="P343" s="178"/>
      <c r="Q343" s="178"/>
      <c r="R343" s="178"/>
      <c r="S343" s="178"/>
      <c r="T343" s="178"/>
      <c r="U343" s="178"/>
      <c r="V343" s="178"/>
      <c r="W343" s="178"/>
      <c r="X343" s="152"/>
      <c r="AT343" s="153" t="s">
        <v>150</v>
      </c>
      <c r="AU343" s="153" t="s">
        <v>98</v>
      </c>
      <c r="AV343" s="12" t="s">
        <v>149</v>
      </c>
      <c r="AW343" s="12" t="s">
        <v>5</v>
      </c>
      <c r="AX343" s="12" t="s">
        <v>23</v>
      </c>
      <c r="AY343" s="153" t="s">
        <v>145</v>
      </c>
    </row>
    <row r="344" spans="2:65" s="173" customFormat="1" ht="22.5" customHeight="1" x14ac:dyDescent="0.3">
      <c r="B344" s="117"/>
      <c r="C344" s="154" t="s">
        <v>366</v>
      </c>
      <c r="D344" s="154" t="s">
        <v>159</v>
      </c>
      <c r="E344" s="155" t="s">
        <v>367</v>
      </c>
      <c r="F344" s="183" t="s">
        <v>368</v>
      </c>
      <c r="G344" s="156" t="s">
        <v>175</v>
      </c>
      <c r="H344" s="157">
        <v>3</v>
      </c>
      <c r="I344" s="158"/>
      <c r="J344" s="184"/>
      <c r="K344" s="448">
        <f>ROUND(P344*H344,2)</f>
        <v>0</v>
      </c>
      <c r="L344" s="183" t="s">
        <v>3</v>
      </c>
      <c r="M344" s="447"/>
      <c r="N344" s="446" t="s">
        <v>3</v>
      </c>
      <c r="O344" s="41" t="s">
        <v>46</v>
      </c>
      <c r="P344" s="191">
        <f>I344+J344</f>
        <v>0</v>
      </c>
      <c r="Q344" s="191">
        <f>ROUND(I344*H344,2)</f>
        <v>0</v>
      </c>
      <c r="R344" s="191">
        <f>ROUND(J344*H344,2)</f>
        <v>0</v>
      </c>
      <c r="S344" s="168"/>
      <c r="T344" s="139">
        <f>S344*H344</f>
        <v>0</v>
      </c>
      <c r="U344" s="139">
        <v>1.489E-2</v>
      </c>
      <c r="V344" s="139">
        <f>U344*H344</f>
        <v>4.4670000000000001E-2</v>
      </c>
      <c r="W344" s="139">
        <v>0</v>
      </c>
      <c r="X344" s="140">
        <f>W344*H344</f>
        <v>0</v>
      </c>
      <c r="AR344" s="16" t="s">
        <v>160</v>
      </c>
      <c r="AT344" s="16" t="s">
        <v>159</v>
      </c>
      <c r="AU344" s="16" t="s">
        <v>98</v>
      </c>
      <c r="AY344" s="16" t="s">
        <v>145</v>
      </c>
      <c r="BE344" s="98">
        <f>IF(O344="základní",K344,0)</f>
        <v>0</v>
      </c>
      <c r="BF344" s="98">
        <f>IF(O344="snížená",K344,0)</f>
        <v>0</v>
      </c>
      <c r="BG344" s="98">
        <f>IF(O344="zákl. přenesená",K344,0)</f>
        <v>0</v>
      </c>
      <c r="BH344" s="98">
        <f>IF(O344="sníž. přenesená",K344,0)</f>
        <v>0</v>
      </c>
      <c r="BI344" s="98">
        <f>IF(O344="nulová",K344,0)</f>
        <v>0</v>
      </c>
      <c r="BJ344" s="16" t="s">
        <v>23</v>
      </c>
      <c r="BK344" s="98">
        <f>ROUND(P344*H344,2)</f>
        <v>0</v>
      </c>
      <c r="BL344" s="16" t="s">
        <v>149</v>
      </c>
      <c r="BM344" s="16" t="s">
        <v>369</v>
      </c>
    </row>
    <row r="345" spans="2:65" s="11" customFormat="1" x14ac:dyDescent="0.3">
      <c r="B345" s="145"/>
      <c r="D345" s="437" t="s">
        <v>150</v>
      </c>
      <c r="E345" s="148" t="s">
        <v>3</v>
      </c>
      <c r="F345" s="440" t="s">
        <v>370</v>
      </c>
      <c r="H345" s="439">
        <v>3</v>
      </c>
      <c r="I345" s="438"/>
      <c r="J345" s="438"/>
      <c r="M345" s="145"/>
      <c r="N345" s="146"/>
      <c r="O345" s="177"/>
      <c r="P345" s="177"/>
      <c r="Q345" s="177"/>
      <c r="R345" s="177"/>
      <c r="S345" s="177"/>
      <c r="T345" s="177"/>
      <c r="U345" s="177"/>
      <c r="V345" s="177"/>
      <c r="W345" s="177"/>
      <c r="X345" s="147"/>
      <c r="AT345" s="148" t="s">
        <v>150</v>
      </c>
      <c r="AU345" s="148" t="s">
        <v>98</v>
      </c>
      <c r="AV345" s="11" t="s">
        <v>98</v>
      </c>
      <c r="AW345" s="11" t="s">
        <v>5</v>
      </c>
      <c r="AX345" s="11" t="s">
        <v>83</v>
      </c>
      <c r="AY345" s="148" t="s">
        <v>145</v>
      </c>
    </row>
    <row r="346" spans="2:65" s="12" customFormat="1" x14ac:dyDescent="0.3">
      <c r="B346" s="149"/>
      <c r="D346" s="437" t="s">
        <v>150</v>
      </c>
      <c r="E346" s="153" t="s">
        <v>3</v>
      </c>
      <c r="F346" s="436" t="s">
        <v>151</v>
      </c>
      <c r="H346" s="435">
        <v>3</v>
      </c>
      <c r="I346" s="434"/>
      <c r="J346" s="434"/>
      <c r="M346" s="149"/>
      <c r="N346" s="151"/>
      <c r="O346" s="178"/>
      <c r="P346" s="178"/>
      <c r="Q346" s="178"/>
      <c r="R346" s="178"/>
      <c r="S346" s="178"/>
      <c r="T346" s="178"/>
      <c r="U346" s="178"/>
      <c r="V346" s="178"/>
      <c r="W346" s="178"/>
      <c r="X346" s="152"/>
      <c r="AT346" s="153" t="s">
        <v>150</v>
      </c>
      <c r="AU346" s="153" t="s">
        <v>98</v>
      </c>
      <c r="AV346" s="12" t="s">
        <v>149</v>
      </c>
      <c r="AW346" s="12" t="s">
        <v>5</v>
      </c>
      <c r="AX346" s="12" t="s">
        <v>23</v>
      </c>
      <c r="AY346" s="153" t="s">
        <v>145</v>
      </c>
    </row>
    <row r="347" spans="2:65" s="9" customFormat="1" ht="29.85" customHeight="1" x14ac:dyDescent="0.3">
      <c r="B347" s="124"/>
      <c r="D347" s="431" t="s">
        <v>82</v>
      </c>
      <c r="E347" s="133" t="s">
        <v>955</v>
      </c>
      <c r="F347" s="133" t="s">
        <v>1679</v>
      </c>
      <c r="I347" s="430"/>
      <c r="J347" s="430"/>
      <c r="K347" s="429">
        <f>BK347</f>
        <v>0</v>
      </c>
      <c r="M347" s="124"/>
      <c r="N347" s="126"/>
      <c r="O347" s="125"/>
      <c r="P347" s="125"/>
      <c r="Q347" s="127">
        <f>SUM(Q348:Q418)</f>
        <v>0</v>
      </c>
      <c r="R347" s="127">
        <f>SUM(R348:R418)</f>
        <v>0</v>
      </c>
      <c r="S347" s="125"/>
      <c r="T347" s="128">
        <f>SUM(T348:T418)</f>
        <v>0</v>
      </c>
      <c r="U347" s="125"/>
      <c r="V347" s="128">
        <f>SUM(V348:V418)</f>
        <v>1.2999999999999999E-4</v>
      </c>
      <c r="W347" s="125"/>
      <c r="X347" s="129">
        <f>SUM(X348:X418)</f>
        <v>91.805181999999988</v>
      </c>
      <c r="AR347" s="130" t="s">
        <v>23</v>
      </c>
      <c r="AT347" s="131" t="s">
        <v>82</v>
      </c>
      <c r="AU347" s="131" t="s">
        <v>23</v>
      </c>
      <c r="AY347" s="130" t="s">
        <v>145</v>
      </c>
      <c r="BK347" s="132">
        <f>SUM(BK348:BK418)</f>
        <v>0</v>
      </c>
    </row>
    <row r="348" spans="2:65" s="173" customFormat="1" ht="31.5" customHeight="1" x14ac:dyDescent="0.3">
      <c r="B348" s="117"/>
      <c r="C348" s="134" t="s">
        <v>373</v>
      </c>
      <c r="D348" s="134" t="s">
        <v>147</v>
      </c>
      <c r="E348" s="135" t="s">
        <v>374</v>
      </c>
      <c r="F348" s="179" t="s">
        <v>375</v>
      </c>
      <c r="G348" s="136" t="s">
        <v>164</v>
      </c>
      <c r="H348" s="137">
        <v>1</v>
      </c>
      <c r="I348" s="181"/>
      <c r="J348" s="181"/>
      <c r="K348" s="180">
        <f>ROUND(P348*H348,2)</f>
        <v>0</v>
      </c>
      <c r="L348" s="179" t="s">
        <v>3</v>
      </c>
      <c r="M348" s="33"/>
      <c r="N348" s="138" t="s">
        <v>3</v>
      </c>
      <c r="O348" s="41" t="s">
        <v>46</v>
      </c>
      <c r="P348" s="191">
        <f>I348+J348</f>
        <v>0</v>
      </c>
      <c r="Q348" s="191">
        <f>ROUND(I348*H348,2)</f>
        <v>0</v>
      </c>
      <c r="R348" s="191">
        <f>ROUND(J348*H348,2)</f>
        <v>0</v>
      </c>
      <c r="S348" s="168"/>
      <c r="T348" s="139">
        <f>S348*H348</f>
        <v>0</v>
      </c>
      <c r="U348" s="139">
        <v>1.2999999999999999E-4</v>
      </c>
      <c r="V348" s="139">
        <f>U348*H348</f>
        <v>1.2999999999999999E-4</v>
      </c>
      <c r="W348" s="139">
        <v>0</v>
      </c>
      <c r="X348" s="140">
        <f>W348*H348</f>
        <v>0</v>
      </c>
      <c r="AR348" s="16" t="s">
        <v>149</v>
      </c>
      <c r="AT348" s="16" t="s">
        <v>147</v>
      </c>
      <c r="AU348" s="16" t="s">
        <v>98</v>
      </c>
      <c r="AY348" s="16" t="s">
        <v>145</v>
      </c>
      <c r="BE348" s="98">
        <f>IF(O348="základní",K348,0)</f>
        <v>0</v>
      </c>
      <c r="BF348" s="98">
        <f>IF(O348="snížená",K348,0)</f>
        <v>0</v>
      </c>
      <c r="BG348" s="98">
        <f>IF(O348="zákl. přenesená",K348,0)</f>
        <v>0</v>
      </c>
      <c r="BH348" s="98">
        <f>IF(O348="sníž. přenesená",K348,0)</f>
        <v>0</v>
      </c>
      <c r="BI348" s="98">
        <f>IF(O348="nulová",K348,0)</f>
        <v>0</v>
      </c>
      <c r="BJ348" s="16" t="s">
        <v>23</v>
      </c>
      <c r="BK348" s="98">
        <f>ROUND(P348*H348,2)</f>
        <v>0</v>
      </c>
      <c r="BL348" s="16" t="s">
        <v>149</v>
      </c>
      <c r="BM348" s="16" t="s">
        <v>376</v>
      </c>
    </row>
    <row r="349" spans="2:65" s="173" customFormat="1" ht="22.5" customHeight="1" x14ac:dyDescent="0.3">
      <c r="B349" s="117"/>
      <c r="C349" s="134" t="s">
        <v>377</v>
      </c>
      <c r="D349" s="134" t="s">
        <v>147</v>
      </c>
      <c r="E349" s="135" t="s">
        <v>378</v>
      </c>
      <c r="F349" s="179" t="s">
        <v>379</v>
      </c>
      <c r="G349" s="136" t="s">
        <v>154</v>
      </c>
      <c r="H349" s="137">
        <v>7.9000000000000001E-2</v>
      </c>
      <c r="I349" s="181"/>
      <c r="J349" s="181"/>
      <c r="K349" s="180">
        <f>ROUND(P349*H349,2)</f>
        <v>0</v>
      </c>
      <c r="L349" s="179" t="s">
        <v>1652</v>
      </c>
      <c r="M349" s="33"/>
      <c r="N349" s="138" t="s">
        <v>3</v>
      </c>
      <c r="O349" s="41" t="s">
        <v>46</v>
      </c>
      <c r="P349" s="191">
        <f>I349+J349</f>
        <v>0</v>
      </c>
      <c r="Q349" s="191">
        <f>ROUND(I349*H349,2)</f>
        <v>0</v>
      </c>
      <c r="R349" s="191">
        <f>ROUND(J349*H349,2)</f>
        <v>0</v>
      </c>
      <c r="S349" s="168"/>
      <c r="T349" s="139">
        <f>S349*H349</f>
        <v>0</v>
      </c>
      <c r="U349" s="139">
        <v>0</v>
      </c>
      <c r="V349" s="139">
        <f>U349*H349</f>
        <v>0</v>
      </c>
      <c r="W349" s="139">
        <v>2</v>
      </c>
      <c r="X349" s="140">
        <f>W349*H349</f>
        <v>0.158</v>
      </c>
      <c r="AR349" s="16" t="s">
        <v>149</v>
      </c>
      <c r="AT349" s="16" t="s">
        <v>147</v>
      </c>
      <c r="AU349" s="16" t="s">
        <v>98</v>
      </c>
      <c r="AY349" s="16" t="s">
        <v>145</v>
      </c>
      <c r="BE349" s="98">
        <f>IF(O349="základní",K349,0)</f>
        <v>0</v>
      </c>
      <c r="BF349" s="98">
        <f>IF(O349="snížená",K349,0)</f>
        <v>0</v>
      </c>
      <c r="BG349" s="98">
        <f>IF(O349="zákl. přenesená",K349,0)</f>
        <v>0</v>
      </c>
      <c r="BH349" s="98">
        <f>IF(O349="sníž. přenesená",K349,0)</f>
        <v>0</v>
      </c>
      <c r="BI349" s="98">
        <f>IF(O349="nulová",K349,0)</f>
        <v>0</v>
      </c>
      <c r="BJ349" s="16" t="s">
        <v>23</v>
      </c>
      <c r="BK349" s="98">
        <f>ROUND(P349*H349,2)</f>
        <v>0</v>
      </c>
      <c r="BL349" s="16" t="s">
        <v>149</v>
      </c>
      <c r="BM349" s="16" t="s">
        <v>380</v>
      </c>
    </row>
    <row r="350" spans="2:65" s="10" customFormat="1" x14ac:dyDescent="0.3">
      <c r="B350" s="141"/>
      <c r="D350" s="437" t="s">
        <v>150</v>
      </c>
      <c r="E350" s="144" t="s">
        <v>3</v>
      </c>
      <c r="F350" s="442" t="s">
        <v>381</v>
      </c>
      <c r="H350" s="144" t="s">
        <v>3</v>
      </c>
      <c r="I350" s="441"/>
      <c r="J350" s="441"/>
      <c r="M350" s="141"/>
      <c r="N350" s="142"/>
      <c r="O350" s="182"/>
      <c r="P350" s="182"/>
      <c r="Q350" s="182"/>
      <c r="R350" s="182"/>
      <c r="S350" s="182"/>
      <c r="T350" s="182"/>
      <c r="U350" s="182"/>
      <c r="V350" s="182"/>
      <c r="W350" s="182"/>
      <c r="X350" s="143"/>
      <c r="AT350" s="144" t="s">
        <v>150</v>
      </c>
      <c r="AU350" s="144" t="s">
        <v>98</v>
      </c>
      <c r="AV350" s="10" t="s">
        <v>23</v>
      </c>
      <c r="AW350" s="10" t="s">
        <v>5</v>
      </c>
      <c r="AX350" s="10" t="s">
        <v>83</v>
      </c>
      <c r="AY350" s="144" t="s">
        <v>145</v>
      </c>
    </row>
    <row r="351" spans="2:65" s="11" customFormat="1" x14ac:dyDescent="0.3">
      <c r="B351" s="145"/>
      <c r="D351" s="437" t="s">
        <v>150</v>
      </c>
      <c r="E351" s="148" t="s">
        <v>3</v>
      </c>
      <c r="F351" s="440" t="s">
        <v>382</v>
      </c>
      <c r="H351" s="439">
        <v>7.9000000000000001E-2</v>
      </c>
      <c r="I351" s="438"/>
      <c r="J351" s="438"/>
      <c r="M351" s="145"/>
      <c r="N351" s="146"/>
      <c r="O351" s="177"/>
      <c r="P351" s="177"/>
      <c r="Q351" s="177"/>
      <c r="R351" s="177"/>
      <c r="S351" s="177"/>
      <c r="T351" s="177"/>
      <c r="U351" s="177"/>
      <c r="V351" s="177"/>
      <c r="W351" s="177"/>
      <c r="X351" s="147"/>
      <c r="AT351" s="148" t="s">
        <v>150</v>
      </c>
      <c r="AU351" s="148" t="s">
        <v>98</v>
      </c>
      <c r="AV351" s="11" t="s">
        <v>98</v>
      </c>
      <c r="AW351" s="11" t="s">
        <v>5</v>
      </c>
      <c r="AX351" s="11" t="s">
        <v>83</v>
      </c>
      <c r="AY351" s="148" t="s">
        <v>145</v>
      </c>
    </row>
    <row r="352" spans="2:65" s="12" customFormat="1" x14ac:dyDescent="0.3">
      <c r="B352" s="149"/>
      <c r="D352" s="445" t="s">
        <v>150</v>
      </c>
      <c r="E352" s="444" t="s">
        <v>3</v>
      </c>
      <c r="F352" s="443" t="s">
        <v>151</v>
      </c>
      <c r="H352" s="150">
        <v>7.9000000000000001E-2</v>
      </c>
      <c r="I352" s="434"/>
      <c r="J352" s="434"/>
      <c r="M352" s="149"/>
      <c r="N352" s="151"/>
      <c r="O352" s="178"/>
      <c r="P352" s="178"/>
      <c r="Q352" s="178"/>
      <c r="R352" s="178"/>
      <c r="S352" s="178"/>
      <c r="T352" s="178"/>
      <c r="U352" s="178"/>
      <c r="V352" s="178"/>
      <c r="W352" s="178"/>
      <c r="X352" s="152"/>
      <c r="AT352" s="153" t="s">
        <v>150</v>
      </c>
      <c r="AU352" s="153" t="s">
        <v>98</v>
      </c>
      <c r="AV352" s="12" t="s">
        <v>149</v>
      </c>
      <c r="AW352" s="12" t="s">
        <v>5</v>
      </c>
      <c r="AX352" s="12" t="s">
        <v>23</v>
      </c>
      <c r="AY352" s="153" t="s">
        <v>145</v>
      </c>
    </row>
    <row r="353" spans="2:65" s="173" customFormat="1" ht="22.5" customHeight="1" x14ac:dyDescent="0.3">
      <c r="B353" s="117"/>
      <c r="C353" s="134" t="s">
        <v>383</v>
      </c>
      <c r="D353" s="134" t="s">
        <v>147</v>
      </c>
      <c r="E353" s="135" t="s">
        <v>384</v>
      </c>
      <c r="F353" s="179" t="s">
        <v>385</v>
      </c>
      <c r="G353" s="136" t="s">
        <v>154</v>
      </c>
      <c r="H353" s="137">
        <v>0.98599999999999999</v>
      </c>
      <c r="I353" s="181"/>
      <c r="J353" s="181"/>
      <c r="K353" s="180">
        <f>ROUND(P353*H353,2)</f>
        <v>0</v>
      </c>
      <c r="L353" s="179" t="s">
        <v>3</v>
      </c>
      <c r="M353" s="33"/>
      <c r="N353" s="138" t="s">
        <v>3</v>
      </c>
      <c r="O353" s="41" t="s">
        <v>46</v>
      </c>
      <c r="P353" s="191">
        <f>I353+J353</f>
        <v>0</v>
      </c>
      <c r="Q353" s="191">
        <f>ROUND(I353*H353,2)</f>
        <v>0</v>
      </c>
      <c r="R353" s="191">
        <f>ROUND(J353*H353,2)</f>
        <v>0</v>
      </c>
      <c r="S353" s="168"/>
      <c r="T353" s="139">
        <f>S353*H353</f>
        <v>0</v>
      </c>
      <c r="U353" s="139">
        <v>0</v>
      </c>
      <c r="V353" s="139">
        <f>U353*H353</f>
        <v>0</v>
      </c>
      <c r="W353" s="139">
        <v>2.27</v>
      </c>
      <c r="X353" s="140">
        <f>W353*H353</f>
        <v>2.2382200000000001</v>
      </c>
      <c r="AR353" s="16" t="s">
        <v>149</v>
      </c>
      <c r="AT353" s="16" t="s">
        <v>147</v>
      </c>
      <c r="AU353" s="16" t="s">
        <v>98</v>
      </c>
      <c r="AY353" s="16" t="s">
        <v>145</v>
      </c>
      <c r="BE353" s="98">
        <f>IF(O353="základní",K353,0)</f>
        <v>0</v>
      </c>
      <c r="BF353" s="98">
        <f>IF(O353="snížená",K353,0)</f>
        <v>0</v>
      </c>
      <c r="BG353" s="98">
        <f>IF(O353="zákl. přenesená",K353,0)</f>
        <v>0</v>
      </c>
      <c r="BH353" s="98">
        <f>IF(O353="sníž. přenesená",K353,0)</f>
        <v>0</v>
      </c>
      <c r="BI353" s="98">
        <f>IF(O353="nulová",K353,0)</f>
        <v>0</v>
      </c>
      <c r="BJ353" s="16" t="s">
        <v>23</v>
      </c>
      <c r="BK353" s="98">
        <f>ROUND(P353*H353,2)</f>
        <v>0</v>
      </c>
      <c r="BL353" s="16" t="s">
        <v>149</v>
      </c>
      <c r="BM353" s="16" t="s">
        <v>386</v>
      </c>
    </row>
    <row r="354" spans="2:65" s="10" customFormat="1" x14ac:dyDescent="0.3">
      <c r="B354" s="141"/>
      <c r="D354" s="437" t="s">
        <v>150</v>
      </c>
      <c r="E354" s="144" t="s">
        <v>3</v>
      </c>
      <c r="F354" s="442" t="s">
        <v>387</v>
      </c>
      <c r="H354" s="144" t="s">
        <v>3</v>
      </c>
      <c r="I354" s="441"/>
      <c r="J354" s="441"/>
      <c r="M354" s="141"/>
      <c r="N354" s="142"/>
      <c r="O354" s="182"/>
      <c r="P354" s="182"/>
      <c r="Q354" s="182"/>
      <c r="R354" s="182"/>
      <c r="S354" s="182"/>
      <c r="T354" s="182"/>
      <c r="U354" s="182"/>
      <c r="V354" s="182"/>
      <c r="W354" s="182"/>
      <c r="X354" s="143"/>
      <c r="AT354" s="144" t="s">
        <v>150</v>
      </c>
      <c r="AU354" s="144" t="s">
        <v>98</v>
      </c>
      <c r="AV354" s="10" t="s">
        <v>23</v>
      </c>
      <c r="AW354" s="10" t="s">
        <v>5</v>
      </c>
      <c r="AX354" s="10" t="s">
        <v>83</v>
      </c>
      <c r="AY354" s="144" t="s">
        <v>145</v>
      </c>
    </row>
    <row r="355" spans="2:65" s="11" customFormat="1" x14ac:dyDescent="0.3">
      <c r="B355" s="145"/>
      <c r="D355" s="437" t="s">
        <v>150</v>
      </c>
      <c r="E355" s="148" t="s">
        <v>3</v>
      </c>
      <c r="F355" s="440" t="s">
        <v>388</v>
      </c>
      <c r="H355" s="439">
        <v>0.32400000000000001</v>
      </c>
      <c r="I355" s="438"/>
      <c r="J355" s="438"/>
      <c r="M355" s="145"/>
      <c r="N355" s="146"/>
      <c r="O355" s="177"/>
      <c r="P355" s="177"/>
      <c r="Q355" s="177"/>
      <c r="R355" s="177"/>
      <c r="S355" s="177"/>
      <c r="T355" s="177"/>
      <c r="U355" s="177"/>
      <c r="V355" s="177"/>
      <c r="W355" s="177"/>
      <c r="X355" s="147"/>
      <c r="AT355" s="148" t="s">
        <v>150</v>
      </c>
      <c r="AU355" s="148" t="s">
        <v>98</v>
      </c>
      <c r="AV355" s="11" t="s">
        <v>98</v>
      </c>
      <c r="AW355" s="11" t="s">
        <v>5</v>
      </c>
      <c r="AX355" s="11" t="s">
        <v>83</v>
      </c>
      <c r="AY355" s="148" t="s">
        <v>145</v>
      </c>
    </row>
    <row r="356" spans="2:65" s="10" customFormat="1" x14ac:dyDescent="0.3">
      <c r="B356" s="141"/>
      <c r="D356" s="437" t="s">
        <v>150</v>
      </c>
      <c r="E356" s="144" t="s">
        <v>3</v>
      </c>
      <c r="F356" s="442" t="s">
        <v>389</v>
      </c>
      <c r="H356" s="144" t="s">
        <v>3</v>
      </c>
      <c r="I356" s="441"/>
      <c r="J356" s="441"/>
      <c r="M356" s="141"/>
      <c r="N356" s="142"/>
      <c r="O356" s="182"/>
      <c r="P356" s="182"/>
      <c r="Q356" s="182"/>
      <c r="R356" s="182"/>
      <c r="S356" s="182"/>
      <c r="T356" s="182"/>
      <c r="U356" s="182"/>
      <c r="V356" s="182"/>
      <c r="W356" s="182"/>
      <c r="X356" s="143"/>
      <c r="AT356" s="144" t="s">
        <v>150</v>
      </c>
      <c r="AU356" s="144" t="s">
        <v>98</v>
      </c>
      <c r="AV356" s="10" t="s">
        <v>23</v>
      </c>
      <c r="AW356" s="10" t="s">
        <v>5</v>
      </c>
      <c r="AX356" s="10" t="s">
        <v>83</v>
      </c>
      <c r="AY356" s="144" t="s">
        <v>145</v>
      </c>
    </row>
    <row r="357" spans="2:65" s="11" customFormat="1" x14ac:dyDescent="0.3">
      <c r="B357" s="145"/>
      <c r="D357" s="437" t="s">
        <v>150</v>
      </c>
      <c r="E357" s="148" t="s">
        <v>3</v>
      </c>
      <c r="F357" s="440" t="s">
        <v>390</v>
      </c>
      <c r="H357" s="439">
        <v>5.0999999999999997E-2</v>
      </c>
      <c r="I357" s="438"/>
      <c r="J357" s="438"/>
      <c r="M357" s="145"/>
      <c r="N357" s="146"/>
      <c r="O357" s="177"/>
      <c r="P357" s="177"/>
      <c r="Q357" s="177"/>
      <c r="R357" s="177"/>
      <c r="S357" s="177"/>
      <c r="T357" s="177"/>
      <c r="U357" s="177"/>
      <c r="V357" s="177"/>
      <c r="W357" s="177"/>
      <c r="X357" s="147"/>
      <c r="AT357" s="148" t="s">
        <v>150</v>
      </c>
      <c r="AU357" s="148" t="s">
        <v>98</v>
      </c>
      <c r="AV357" s="11" t="s">
        <v>98</v>
      </c>
      <c r="AW357" s="11" t="s">
        <v>5</v>
      </c>
      <c r="AX357" s="11" t="s">
        <v>83</v>
      </c>
      <c r="AY357" s="148" t="s">
        <v>145</v>
      </c>
    </row>
    <row r="358" spans="2:65" s="10" customFormat="1" x14ac:dyDescent="0.3">
      <c r="B358" s="141"/>
      <c r="D358" s="437" t="s">
        <v>150</v>
      </c>
      <c r="E358" s="144" t="s">
        <v>3</v>
      </c>
      <c r="F358" s="442" t="s">
        <v>391</v>
      </c>
      <c r="H358" s="144" t="s">
        <v>3</v>
      </c>
      <c r="I358" s="441"/>
      <c r="J358" s="441"/>
      <c r="M358" s="141"/>
      <c r="N358" s="142"/>
      <c r="O358" s="182"/>
      <c r="P358" s="182"/>
      <c r="Q358" s="182"/>
      <c r="R358" s="182"/>
      <c r="S358" s="182"/>
      <c r="T358" s="182"/>
      <c r="U358" s="182"/>
      <c r="V358" s="182"/>
      <c r="W358" s="182"/>
      <c r="X358" s="143"/>
      <c r="AT358" s="144" t="s">
        <v>150</v>
      </c>
      <c r="AU358" s="144" t="s">
        <v>98</v>
      </c>
      <c r="AV358" s="10" t="s">
        <v>23</v>
      </c>
      <c r="AW358" s="10" t="s">
        <v>5</v>
      </c>
      <c r="AX358" s="10" t="s">
        <v>83</v>
      </c>
      <c r="AY358" s="144" t="s">
        <v>145</v>
      </c>
    </row>
    <row r="359" spans="2:65" s="11" customFormat="1" x14ac:dyDescent="0.3">
      <c r="B359" s="145"/>
      <c r="D359" s="437" t="s">
        <v>150</v>
      </c>
      <c r="E359" s="148" t="s">
        <v>3</v>
      </c>
      <c r="F359" s="440" t="s">
        <v>392</v>
      </c>
      <c r="H359" s="439">
        <v>0.61099999999999999</v>
      </c>
      <c r="I359" s="438"/>
      <c r="J359" s="438"/>
      <c r="M359" s="145"/>
      <c r="N359" s="146"/>
      <c r="O359" s="177"/>
      <c r="P359" s="177"/>
      <c r="Q359" s="177"/>
      <c r="R359" s="177"/>
      <c r="S359" s="177"/>
      <c r="T359" s="177"/>
      <c r="U359" s="177"/>
      <c r="V359" s="177"/>
      <c r="W359" s="177"/>
      <c r="X359" s="147"/>
      <c r="AT359" s="148" t="s">
        <v>150</v>
      </c>
      <c r="AU359" s="148" t="s">
        <v>98</v>
      </c>
      <c r="AV359" s="11" t="s">
        <v>98</v>
      </c>
      <c r="AW359" s="11" t="s">
        <v>5</v>
      </c>
      <c r="AX359" s="11" t="s">
        <v>83</v>
      </c>
      <c r="AY359" s="148" t="s">
        <v>145</v>
      </c>
    </row>
    <row r="360" spans="2:65" s="12" customFormat="1" x14ac:dyDescent="0.3">
      <c r="B360" s="149"/>
      <c r="D360" s="445" t="s">
        <v>150</v>
      </c>
      <c r="E360" s="444" t="s">
        <v>3</v>
      </c>
      <c r="F360" s="443" t="s">
        <v>151</v>
      </c>
      <c r="H360" s="150">
        <v>0.98599999999999999</v>
      </c>
      <c r="I360" s="434"/>
      <c r="J360" s="434"/>
      <c r="M360" s="149"/>
      <c r="N360" s="151"/>
      <c r="O360" s="178"/>
      <c r="P360" s="178"/>
      <c r="Q360" s="178"/>
      <c r="R360" s="178"/>
      <c r="S360" s="178"/>
      <c r="T360" s="178"/>
      <c r="U360" s="178"/>
      <c r="V360" s="178"/>
      <c r="W360" s="178"/>
      <c r="X360" s="152"/>
      <c r="AT360" s="153" t="s">
        <v>150</v>
      </c>
      <c r="AU360" s="153" t="s">
        <v>98</v>
      </c>
      <c r="AV360" s="12" t="s">
        <v>149</v>
      </c>
      <c r="AW360" s="12" t="s">
        <v>5</v>
      </c>
      <c r="AX360" s="12" t="s">
        <v>23</v>
      </c>
      <c r="AY360" s="153" t="s">
        <v>145</v>
      </c>
    </row>
    <row r="361" spans="2:65" s="173" customFormat="1" ht="22.5" customHeight="1" x14ac:dyDescent="0.3">
      <c r="B361" s="117"/>
      <c r="C361" s="134" t="s">
        <v>393</v>
      </c>
      <c r="D361" s="134" t="s">
        <v>147</v>
      </c>
      <c r="E361" s="135" t="s">
        <v>394</v>
      </c>
      <c r="F361" s="179" t="s">
        <v>395</v>
      </c>
      <c r="G361" s="136" t="s">
        <v>148</v>
      </c>
      <c r="H361" s="137">
        <v>96.72</v>
      </c>
      <c r="I361" s="181"/>
      <c r="J361" s="181"/>
      <c r="K361" s="180">
        <f>ROUND(P361*H361,2)</f>
        <v>0</v>
      </c>
      <c r="L361" s="179" t="s">
        <v>1652</v>
      </c>
      <c r="M361" s="33"/>
      <c r="N361" s="138" t="s">
        <v>3</v>
      </c>
      <c r="O361" s="41" t="s">
        <v>46</v>
      </c>
      <c r="P361" s="191">
        <f>I361+J361</f>
        <v>0</v>
      </c>
      <c r="Q361" s="191">
        <f>ROUND(I361*H361,2)</f>
        <v>0</v>
      </c>
      <c r="R361" s="191">
        <f>ROUND(J361*H361,2)</f>
        <v>0</v>
      </c>
      <c r="S361" s="168"/>
      <c r="T361" s="139">
        <f>S361*H361</f>
        <v>0</v>
      </c>
      <c r="U361" s="139">
        <v>0</v>
      </c>
      <c r="V361" s="139">
        <f>U361*H361</f>
        <v>0</v>
      </c>
      <c r="W361" s="139">
        <v>0.11700000000000001</v>
      </c>
      <c r="X361" s="140">
        <f>W361*H361</f>
        <v>11.316240000000001</v>
      </c>
      <c r="AR361" s="16" t="s">
        <v>149</v>
      </c>
      <c r="AT361" s="16" t="s">
        <v>147</v>
      </c>
      <c r="AU361" s="16" t="s">
        <v>98</v>
      </c>
      <c r="AY361" s="16" t="s">
        <v>145</v>
      </c>
      <c r="BE361" s="98">
        <f>IF(O361="základní",K361,0)</f>
        <v>0</v>
      </c>
      <c r="BF361" s="98">
        <f>IF(O361="snížená",K361,0)</f>
        <v>0</v>
      </c>
      <c r="BG361" s="98">
        <f>IF(O361="zákl. přenesená",K361,0)</f>
        <v>0</v>
      </c>
      <c r="BH361" s="98">
        <f>IF(O361="sníž. přenesená",K361,0)</f>
        <v>0</v>
      </c>
      <c r="BI361" s="98">
        <f>IF(O361="nulová",K361,0)</f>
        <v>0</v>
      </c>
      <c r="BJ361" s="16" t="s">
        <v>23</v>
      </c>
      <c r="BK361" s="98">
        <f>ROUND(P361*H361,2)</f>
        <v>0</v>
      </c>
      <c r="BL361" s="16" t="s">
        <v>149</v>
      </c>
      <c r="BM361" s="16" t="s">
        <v>396</v>
      </c>
    </row>
    <row r="362" spans="2:65" s="10" customFormat="1" x14ac:dyDescent="0.3">
      <c r="B362" s="141"/>
      <c r="D362" s="437" t="s">
        <v>150</v>
      </c>
      <c r="E362" s="144" t="s">
        <v>3</v>
      </c>
      <c r="F362" s="442" t="s">
        <v>397</v>
      </c>
      <c r="H362" s="144" t="s">
        <v>3</v>
      </c>
      <c r="I362" s="441"/>
      <c r="J362" s="441"/>
      <c r="M362" s="141"/>
      <c r="N362" s="142"/>
      <c r="O362" s="182"/>
      <c r="P362" s="182"/>
      <c r="Q362" s="182"/>
      <c r="R362" s="182"/>
      <c r="S362" s="182"/>
      <c r="T362" s="182"/>
      <c r="U362" s="182"/>
      <c r="V362" s="182"/>
      <c r="W362" s="182"/>
      <c r="X362" s="143"/>
      <c r="AT362" s="144" t="s">
        <v>150</v>
      </c>
      <c r="AU362" s="144" t="s">
        <v>98</v>
      </c>
      <c r="AV362" s="10" t="s">
        <v>23</v>
      </c>
      <c r="AW362" s="10" t="s">
        <v>5</v>
      </c>
      <c r="AX362" s="10" t="s">
        <v>83</v>
      </c>
      <c r="AY362" s="144" t="s">
        <v>145</v>
      </c>
    </row>
    <row r="363" spans="2:65" s="11" customFormat="1" x14ac:dyDescent="0.3">
      <c r="B363" s="145"/>
      <c r="D363" s="437" t="s">
        <v>150</v>
      </c>
      <c r="E363" s="148" t="s">
        <v>3</v>
      </c>
      <c r="F363" s="440" t="s">
        <v>398</v>
      </c>
      <c r="H363" s="439">
        <v>30.896999999999998</v>
      </c>
      <c r="I363" s="438"/>
      <c r="J363" s="438"/>
      <c r="M363" s="145"/>
      <c r="N363" s="146"/>
      <c r="O363" s="177"/>
      <c r="P363" s="177"/>
      <c r="Q363" s="177"/>
      <c r="R363" s="177"/>
      <c r="S363" s="177"/>
      <c r="T363" s="177"/>
      <c r="U363" s="177"/>
      <c r="V363" s="177"/>
      <c r="W363" s="177"/>
      <c r="X363" s="147"/>
      <c r="AT363" s="148" t="s">
        <v>150</v>
      </c>
      <c r="AU363" s="148" t="s">
        <v>98</v>
      </c>
      <c r="AV363" s="11" t="s">
        <v>98</v>
      </c>
      <c r="AW363" s="11" t="s">
        <v>5</v>
      </c>
      <c r="AX363" s="11" t="s">
        <v>83</v>
      </c>
      <c r="AY363" s="148" t="s">
        <v>145</v>
      </c>
    </row>
    <row r="364" spans="2:65" s="10" customFormat="1" x14ac:dyDescent="0.3">
      <c r="B364" s="141"/>
      <c r="D364" s="437" t="s">
        <v>150</v>
      </c>
      <c r="E364" s="144" t="s">
        <v>3</v>
      </c>
      <c r="F364" s="442" t="s">
        <v>399</v>
      </c>
      <c r="H364" s="144" t="s">
        <v>3</v>
      </c>
      <c r="I364" s="441"/>
      <c r="J364" s="441"/>
      <c r="M364" s="141"/>
      <c r="N364" s="142"/>
      <c r="O364" s="182"/>
      <c r="P364" s="182"/>
      <c r="Q364" s="182"/>
      <c r="R364" s="182"/>
      <c r="S364" s="182"/>
      <c r="T364" s="182"/>
      <c r="U364" s="182"/>
      <c r="V364" s="182"/>
      <c r="W364" s="182"/>
      <c r="X364" s="143"/>
      <c r="AT364" s="144" t="s">
        <v>150</v>
      </c>
      <c r="AU364" s="144" t="s">
        <v>98</v>
      </c>
      <c r="AV364" s="10" t="s">
        <v>23</v>
      </c>
      <c r="AW364" s="10" t="s">
        <v>5</v>
      </c>
      <c r="AX364" s="10" t="s">
        <v>83</v>
      </c>
      <c r="AY364" s="144" t="s">
        <v>145</v>
      </c>
    </row>
    <row r="365" spans="2:65" s="11" customFormat="1" ht="27" x14ac:dyDescent="0.3">
      <c r="B365" s="145"/>
      <c r="D365" s="437" t="s">
        <v>150</v>
      </c>
      <c r="E365" s="148" t="s">
        <v>3</v>
      </c>
      <c r="F365" s="440" t="s">
        <v>400</v>
      </c>
      <c r="H365" s="439">
        <v>65.822999999999993</v>
      </c>
      <c r="I365" s="438"/>
      <c r="J365" s="438"/>
      <c r="M365" s="145"/>
      <c r="N365" s="146"/>
      <c r="O365" s="177"/>
      <c r="P365" s="177"/>
      <c r="Q365" s="177"/>
      <c r="R365" s="177"/>
      <c r="S365" s="177"/>
      <c r="T365" s="177"/>
      <c r="U365" s="177"/>
      <c r="V365" s="177"/>
      <c r="W365" s="177"/>
      <c r="X365" s="147"/>
      <c r="AT365" s="148" t="s">
        <v>150</v>
      </c>
      <c r="AU365" s="148" t="s">
        <v>98</v>
      </c>
      <c r="AV365" s="11" t="s">
        <v>98</v>
      </c>
      <c r="AW365" s="11" t="s">
        <v>5</v>
      </c>
      <c r="AX365" s="11" t="s">
        <v>83</v>
      </c>
      <c r="AY365" s="148" t="s">
        <v>145</v>
      </c>
    </row>
    <row r="366" spans="2:65" s="12" customFormat="1" x14ac:dyDescent="0.3">
      <c r="B366" s="149"/>
      <c r="D366" s="445" t="s">
        <v>150</v>
      </c>
      <c r="E366" s="444" t="s">
        <v>3</v>
      </c>
      <c r="F366" s="443" t="s">
        <v>151</v>
      </c>
      <c r="H366" s="150">
        <v>96.72</v>
      </c>
      <c r="I366" s="434"/>
      <c r="J366" s="434"/>
      <c r="M366" s="149"/>
      <c r="N366" s="151"/>
      <c r="O366" s="178"/>
      <c r="P366" s="178"/>
      <c r="Q366" s="178"/>
      <c r="R366" s="178"/>
      <c r="S366" s="178"/>
      <c r="T366" s="178"/>
      <c r="U366" s="178"/>
      <c r="V366" s="178"/>
      <c r="W366" s="178"/>
      <c r="X366" s="152"/>
      <c r="AT366" s="153" t="s">
        <v>150</v>
      </c>
      <c r="AU366" s="153" t="s">
        <v>98</v>
      </c>
      <c r="AV366" s="12" t="s">
        <v>149</v>
      </c>
      <c r="AW366" s="12" t="s">
        <v>5</v>
      </c>
      <c r="AX366" s="12" t="s">
        <v>23</v>
      </c>
      <c r="AY366" s="153" t="s">
        <v>145</v>
      </c>
    </row>
    <row r="367" spans="2:65" s="173" customFormat="1" ht="22.5" customHeight="1" x14ac:dyDescent="0.3">
      <c r="B367" s="117"/>
      <c r="C367" s="134" t="s">
        <v>160</v>
      </c>
      <c r="D367" s="134" t="s">
        <v>147</v>
      </c>
      <c r="E367" s="135" t="s">
        <v>401</v>
      </c>
      <c r="F367" s="179" t="s">
        <v>402</v>
      </c>
      <c r="G367" s="136" t="s">
        <v>154</v>
      </c>
      <c r="H367" s="137">
        <v>0.51</v>
      </c>
      <c r="I367" s="181"/>
      <c r="J367" s="181"/>
      <c r="K367" s="180">
        <f>ROUND(P367*H367,2)</f>
        <v>0</v>
      </c>
      <c r="L367" s="179" t="s">
        <v>3</v>
      </c>
      <c r="M367" s="33"/>
      <c r="N367" s="138" t="s">
        <v>3</v>
      </c>
      <c r="O367" s="41" t="s">
        <v>46</v>
      </c>
      <c r="P367" s="191">
        <f>I367+J367</f>
        <v>0</v>
      </c>
      <c r="Q367" s="191">
        <f>ROUND(I367*H367,2)</f>
        <v>0</v>
      </c>
      <c r="R367" s="191">
        <f>ROUND(J367*H367,2)</f>
        <v>0</v>
      </c>
      <c r="S367" s="168"/>
      <c r="T367" s="139">
        <f>S367*H367</f>
        <v>0</v>
      </c>
      <c r="U367" s="139">
        <v>0</v>
      </c>
      <c r="V367" s="139">
        <f>U367*H367</f>
        <v>0</v>
      </c>
      <c r="W367" s="139">
        <v>2.2000000000000002</v>
      </c>
      <c r="X367" s="140">
        <f>W367*H367</f>
        <v>1.1220000000000001</v>
      </c>
      <c r="AR367" s="16" t="s">
        <v>149</v>
      </c>
      <c r="AT367" s="16" t="s">
        <v>147</v>
      </c>
      <c r="AU367" s="16" t="s">
        <v>98</v>
      </c>
      <c r="AY367" s="16" t="s">
        <v>145</v>
      </c>
      <c r="BE367" s="98">
        <f>IF(O367="základní",K367,0)</f>
        <v>0</v>
      </c>
      <c r="BF367" s="98">
        <f>IF(O367="snížená",K367,0)</f>
        <v>0</v>
      </c>
      <c r="BG367" s="98">
        <f>IF(O367="zákl. přenesená",K367,0)</f>
        <v>0</v>
      </c>
      <c r="BH367" s="98">
        <f>IF(O367="sníž. přenesená",K367,0)</f>
        <v>0</v>
      </c>
      <c r="BI367" s="98">
        <f>IF(O367="nulová",K367,0)</f>
        <v>0</v>
      </c>
      <c r="BJ367" s="16" t="s">
        <v>23</v>
      </c>
      <c r="BK367" s="98">
        <f>ROUND(P367*H367,2)</f>
        <v>0</v>
      </c>
      <c r="BL367" s="16" t="s">
        <v>149</v>
      </c>
      <c r="BM367" s="16" t="s">
        <v>403</v>
      </c>
    </row>
    <row r="368" spans="2:65" s="10" customFormat="1" x14ac:dyDescent="0.3">
      <c r="B368" s="141"/>
      <c r="D368" s="437" t="s">
        <v>150</v>
      </c>
      <c r="E368" s="144" t="s">
        <v>3</v>
      </c>
      <c r="F368" s="442" t="s">
        <v>404</v>
      </c>
      <c r="H368" s="144" t="s">
        <v>3</v>
      </c>
      <c r="I368" s="441"/>
      <c r="J368" s="441"/>
      <c r="M368" s="141"/>
      <c r="N368" s="142"/>
      <c r="O368" s="182"/>
      <c r="P368" s="182"/>
      <c r="Q368" s="182"/>
      <c r="R368" s="182"/>
      <c r="S368" s="182"/>
      <c r="T368" s="182"/>
      <c r="U368" s="182"/>
      <c r="V368" s="182"/>
      <c r="W368" s="182"/>
      <c r="X368" s="143"/>
      <c r="AT368" s="144" t="s">
        <v>150</v>
      </c>
      <c r="AU368" s="144" t="s">
        <v>98</v>
      </c>
      <c r="AV368" s="10" t="s">
        <v>23</v>
      </c>
      <c r="AW368" s="10" t="s">
        <v>5</v>
      </c>
      <c r="AX368" s="10" t="s">
        <v>83</v>
      </c>
      <c r="AY368" s="144" t="s">
        <v>145</v>
      </c>
    </row>
    <row r="369" spans="2:65" s="11" customFormat="1" x14ac:dyDescent="0.3">
      <c r="B369" s="145"/>
      <c r="D369" s="437" t="s">
        <v>150</v>
      </c>
      <c r="E369" s="148" t="s">
        <v>3</v>
      </c>
      <c r="F369" s="440" t="s">
        <v>405</v>
      </c>
      <c r="H369" s="439">
        <v>0.51</v>
      </c>
      <c r="I369" s="438"/>
      <c r="J369" s="438"/>
      <c r="M369" s="145"/>
      <c r="N369" s="146"/>
      <c r="O369" s="177"/>
      <c r="P369" s="177"/>
      <c r="Q369" s="177"/>
      <c r="R369" s="177"/>
      <c r="S369" s="177"/>
      <c r="T369" s="177"/>
      <c r="U369" s="177"/>
      <c r="V369" s="177"/>
      <c r="W369" s="177"/>
      <c r="X369" s="147"/>
      <c r="AT369" s="148" t="s">
        <v>150</v>
      </c>
      <c r="AU369" s="148" t="s">
        <v>98</v>
      </c>
      <c r="AV369" s="11" t="s">
        <v>98</v>
      </c>
      <c r="AW369" s="11" t="s">
        <v>5</v>
      </c>
      <c r="AX369" s="11" t="s">
        <v>83</v>
      </c>
      <c r="AY369" s="148" t="s">
        <v>145</v>
      </c>
    </row>
    <row r="370" spans="2:65" s="12" customFormat="1" x14ac:dyDescent="0.3">
      <c r="B370" s="149"/>
      <c r="D370" s="445" t="s">
        <v>150</v>
      </c>
      <c r="E370" s="444" t="s">
        <v>3</v>
      </c>
      <c r="F370" s="443" t="s">
        <v>151</v>
      </c>
      <c r="H370" s="150">
        <v>0.51</v>
      </c>
      <c r="I370" s="434"/>
      <c r="J370" s="434"/>
      <c r="M370" s="149"/>
      <c r="N370" s="151"/>
      <c r="O370" s="178"/>
      <c r="P370" s="178"/>
      <c r="Q370" s="178"/>
      <c r="R370" s="178"/>
      <c r="S370" s="178"/>
      <c r="T370" s="178"/>
      <c r="U370" s="178"/>
      <c r="V370" s="178"/>
      <c r="W370" s="178"/>
      <c r="X370" s="152"/>
      <c r="AT370" s="153" t="s">
        <v>150</v>
      </c>
      <c r="AU370" s="153" t="s">
        <v>98</v>
      </c>
      <c r="AV370" s="12" t="s">
        <v>149</v>
      </c>
      <c r="AW370" s="12" t="s">
        <v>5</v>
      </c>
      <c r="AX370" s="12" t="s">
        <v>23</v>
      </c>
      <c r="AY370" s="153" t="s">
        <v>145</v>
      </c>
    </row>
    <row r="371" spans="2:65" s="173" customFormat="1" ht="22.5" customHeight="1" x14ac:dyDescent="0.3">
      <c r="B371" s="117"/>
      <c r="C371" s="134" t="s">
        <v>406</v>
      </c>
      <c r="D371" s="134" t="s">
        <v>147</v>
      </c>
      <c r="E371" s="135" t="s">
        <v>407</v>
      </c>
      <c r="F371" s="179" t="s">
        <v>408</v>
      </c>
      <c r="G371" s="136" t="s">
        <v>154</v>
      </c>
      <c r="H371" s="137">
        <v>14.324999999999999</v>
      </c>
      <c r="I371" s="181"/>
      <c r="J371" s="181"/>
      <c r="K371" s="180">
        <f>ROUND(P371*H371,2)</f>
        <v>0</v>
      </c>
      <c r="L371" s="179" t="s">
        <v>3</v>
      </c>
      <c r="M371" s="33"/>
      <c r="N371" s="138" t="s">
        <v>3</v>
      </c>
      <c r="O371" s="41" t="s">
        <v>46</v>
      </c>
      <c r="P371" s="191">
        <f>I371+J371</f>
        <v>0</v>
      </c>
      <c r="Q371" s="191">
        <f>ROUND(I371*H371,2)</f>
        <v>0</v>
      </c>
      <c r="R371" s="191">
        <f>ROUND(J371*H371,2)</f>
        <v>0</v>
      </c>
      <c r="S371" s="168"/>
      <c r="T371" s="139">
        <f>S371*H371</f>
        <v>0</v>
      </c>
      <c r="U371" s="139">
        <v>0</v>
      </c>
      <c r="V371" s="139">
        <f>U371*H371</f>
        <v>0</v>
      </c>
      <c r="W371" s="139">
        <v>2.2000000000000002</v>
      </c>
      <c r="X371" s="140">
        <f>W371*H371</f>
        <v>31.515000000000001</v>
      </c>
      <c r="AR371" s="16" t="s">
        <v>149</v>
      </c>
      <c r="AT371" s="16" t="s">
        <v>147</v>
      </c>
      <c r="AU371" s="16" t="s">
        <v>98</v>
      </c>
      <c r="AY371" s="16" t="s">
        <v>145</v>
      </c>
      <c r="BE371" s="98">
        <f>IF(O371="základní",K371,0)</f>
        <v>0</v>
      </c>
      <c r="BF371" s="98">
        <f>IF(O371="snížená",K371,0)</f>
        <v>0</v>
      </c>
      <c r="BG371" s="98">
        <f>IF(O371="zákl. přenesená",K371,0)</f>
        <v>0</v>
      </c>
      <c r="BH371" s="98">
        <f>IF(O371="sníž. přenesená",K371,0)</f>
        <v>0</v>
      </c>
      <c r="BI371" s="98">
        <f>IF(O371="nulová",K371,0)</f>
        <v>0</v>
      </c>
      <c r="BJ371" s="16" t="s">
        <v>23</v>
      </c>
      <c r="BK371" s="98">
        <f>ROUND(P371*H371,2)</f>
        <v>0</v>
      </c>
      <c r="BL371" s="16" t="s">
        <v>149</v>
      </c>
      <c r="BM371" s="16" t="s">
        <v>409</v>
      </c>
    </row>
    <row r="372" spans="2:65" s="10" customFormat="1" x14ac:dyDescent="0.3">
      <c r="B372" s="141"/>
      <c r="D372" s="437" t="s">
        <v>150</v>
      </c>
      <c r="E372" s="144" t="s">
        <v>3</v>
      </c>
      <c r="F372" s="442" t="s">
        <v>410</v>
      </c>
      <c r="H372" s="144" t="s">
        <v>3</v>
      </c>
      <c r="I372" s="441"/>
      <c r="J372" s="441"/>
      <c r="M372" s="141"/>
      <c r="N372" s="142"/>
      <c r="O372" s="182"/>
      <c r="P372" s="182"/>
      <c r="Q372" s="182"/>
      <c r="R372" s="182"/>
      <c r="S372" s="182"/>
      <c r="T372" s="182"/>
      <c r="U372" s="182"/>
      <c r="V372" s="182"/>
      <c r="W372" s="182"/>
      <c r="X372" s="143"/>
      <c r="AT372" s="144" t="s">
        <v>150</v>
      </c>
      <c r="AU372" s="144" t="s">
        <v>98</v>
      </c>
      <c r="AV372" s="10" t="s">
        <v>23</v>
      </c>
      <c r="AW372" s="10" t="s">
        <v>5</v>
      </c>
      <c r="AX372" s="10" t="s">
        <v>83</v>
      </c>
      <c r="AY372" s="144" t="s">
        <v>145</v>
      </c>
    </row>
    <row r="373" spans="2:65" s="11" customFormat="1" x14ac:dyDescent="0.3">
      <c r="B373" s="145"/>
      <c r="D373" s="437" t="s">
        <v>150</v>
      </c>
      <c r="E373" s="148" t="s">
        <v>3</v>
      </c>
      <c r="F373" s="440" t="s">
        <v>411</v>
      </c>
      <c r="H373" s="439">
        <v>14.324999999999999</v>
      </c>
      <c r="I373" s="438"/>
      <c r="J373" s="438"/>
      <c r="M373" s="145"/>
      <c r="N373" s="146"/>
      <c r="O373" s="177"/>
      <c r="P373" s="177"/>
      <c r="Q373" s="177"/>
      <c r="R373" s="177"/>
      <c r="S373" s="177"/>
      <c r="T373" s="177"/>
      <c r="U373" s="177"/>
      <c r="V373" s="177"/>
      <c r="W373" s="177"/>
      <c r="X373" s="147"/>
      <c r="AT373" s="148" t="s">
        <v>150</v>
      </c>
      <c r="AU373" s="148" t="s">
        <v>98</v>
      </c>
      <c r="AV373" s="11" t="s">
        <v>98</v>
      </c>
      <c r="AW373" s="11" t="s">
        <v>5</v>
      </c>
      <c r="AX373" s="11" t="s">
        <v>83</v>
      </c>
      <c r="AY373" s="148" t="s">
        <v>145</v>
      </c>
    </row>
    <row r="374" spans="2:65" s="12" customFormat="1" x14ac:dyDescent="0.3">
      <c r="B374" s="149"/>
      <c r="D374" s="445" t="s">
        <v>150</v>
      </c>
      <c r="E374" s="444" t="s">
        <v>3</v>
      </c>
      <c r="F374" s="443" t="s">
        <v>151</v>
      </c>
      <c r="H374" s="150">
        <v>14.324999999999999</v>
      </c>
      <c r="I374" s="434"/>
      <c r="J374" s="434"/>
      <c r="M374" s="149"/>
      <c r="N374" s="151"/>
      <c r="O374" s="178"/>
      <c r="P374" s="178"/>
      <c r="Q374" s="178"/>
      <c r="R374" s="178"/>
      <c r="S374" s="178"/>
      <c r="T374" s="178"/>
      <c r="U374" s="178"/>
      <c r="V374" s="178"/>
      <c r="W374" s="178"/>
      <c r="X374" s="152"/>
      <c r="AT374" s="153" t="s">
        <v>150</v>
      </c>
      <c r="AU374" s="153" t="s">
        <v>98</v>
      </c>
      <c r="AV374" s="12" t="s">
        <v>149</v>
      </c>
      <c r="AW374" s="12" t="s">
        <v>5</v>
      </c>
      <c r="AX374" s="12" t="s">
        <v>23</v>
      </c>
      <c r="AY374" s="153" t="s">
        <v>145</v>
      </c>
    </row>
    <row r="375" spans="2:65" s="173" customFormat="1" ht="22.5" customHeight="1" x14ac:dyDescent="0.3">
      <c r="B375" s="117"/>
      <c r="C375" s="134" t="s">
        <v>28</v>
      </c>
      <c r="D375" s="134" t="s">
        <v>147</v>
      </c>
      <c r="E375" s="135" t="s">
        <v>412</v>
      </c>
      <c r="F375" s="179" t="s">
        <v>413</v>
      </c>
      <c r="G375" s="136" t="s">
        <v>154</v>
      </c>
      <c r="H375" s="137">
        <v>14.07</v>
      </c>
      <c r="I375" s="181"/>
      <c r="J375" s="181"/>
      <c r="K375" s="180">
        <f>ROUND(P375*H375,2)</f>
        <v>0</v>
      </c>
      <c r="L375" s="179" t="s">
        <v>3</v>
      </c>
      <c r="M375" s="33"/>
      <c r="N375" s="138" t="s">
        <v>3</v>
      </c>
      <c r="O375" s="41" t="s">
        <v>46</v>
      </c>
      <c r="P375" s="191">
        <f>I375+J375</f>
        <v>0</v>
      </c>
      <c r="Q375" s="191">
        <f>ROUND(I375*H375,2)</f>
        <v>0</v>
      </c>
      <c r="R375" s="191">
        <f>ROUND(J375*H375,2)</f>
        <v>0</v>
      </c>
      <c r="S375" s="168"/>
      <c r="T375" s="139">
        <f>S375*H375</f>
        <v>0</v>
      </c>
      <c r="U375" s="139">
        <v>0</v>
      </c>
      <c r="V375" s="139">
        <f>U375*H375</f>
        <v>0</v>
      </c>
      <c r="W375" s="139">
        <v>2.2000000000000002</v>
      </c>
      <c r="X375" s="140">
        <f>W375*H375</f>
        <v>30.954000000000004</v>
      </c>
      <c r="AR375" s="16" t="s">
        <v>149</v>
      </c>
      <c r="AT375" s="16" t="s">
        <v>147</v>
      </c>
      <c r="AU375" s="16" t="s">
        <v>98</v>
      </c>
      <c r="AY375" s="16" t="s">
        <v>145</v>
      </c>
      <c r="BE375" s="98">
        <f>IF(O375="základní",K375,0)</f>
        <v>0</v>
      </c>
      <c r="BF375" s="98">
        <f>IF(O375="snížená",K375,0)</f>
        <v>0</v>
      </c>
      <c r="BG375" s="98">
        <f>IF(O375="zákl. přenesená",K375,0)</f>
        <v>0</v>
      </c>
      <c r="BH375" s="98">
        <f>IF(O375="sníž. přenesená",K375,0)</f>
        <v>0</v>
      </c>
      <c r="BI375" s="98">
        <f>IF(O375="nulová",K375,0)</f>
        <v>0</v>
      </c>
      <c r="BJ375" s="16" t="s">
        <v>23</v>
      </c>
      <c r="BK375" s="98">
        <f>ROUND(P375*H375,2)</f>
        <v>0</v>
      </c>
      <c r="BL375" s="16" t="s">
        <v>149</v>
      </c>
      <c r="BM375" s="16" t="s">
        <v>414</v>
      </c>
    </row>
    <row r="376" spans="2:65" s="10" customFormat="1" x14ac:dyDescent="0.3">
      <c r="B376" s="141"/>
      <c r="D376" s="437" t="s">
        <v>150</v>
      </c>
      <c r="E376" s="144" t="s">
        <v>3</v>
      </c>
      <c r="F376" s="442" t="s">
        <v>155</v>
      </c>
      <c r="H376" s="144" t="s">
        <v>3</v>
      </c>
      <c r="I376" s="441"/>
      <c r="J376" s="441"/>
      <c r="M376" s="141"/>
      <c r="N376" s="142"/>
      <c r="O376" s="182"/>
      <c r="P376" s="182"/>
      <c r="Q376" s="182"/>
      <c r="R376" s="182"/>
      <c r="S376" s="182"/>
      <c r="T376" s="182"/>
      <c r="U376" s="182"/>
      <c r="V376" s="182"/>
      <c r="W376" s="182"/>
      <c r="X376" s="143"/>
      <c r="AT376" s="144" t="s">
        <v>150</v>
      </c>
      <c r="AU376" s="144" t="s">
        <v>98</v>
      </c>
      <c r="AV376" s="10" t="s">
        <v>23</v>
      </c>
      <c r="AW376" s="10" t="s">
        <v>5</v>
      </c>
      <c r="AX376" s="10" t="s">
        <v>83</v>
      </c>
      <c r="AY376" s="144" t="s">
        <v>145</v>
      </c>
    </row>
    <row r="377" spans="2:65" s="11" customFormat="1" x14ac:dyDescent="0.3">
      <c r="B377" s="145"/>
      <c r="D377" s="437" t="s">
        <v>150</v>
      </c>
      <c r="E377" s="148" t="s">
        <v>3</v>
      </c>
      <c r="F377" s="440" t="s">
        <v>415</v>
      </c>
      <c r="H377" s="439">
        <v>14.07</v>
      </c>
      <c r="I377" s="438"/>
      <c r="J377" s="438"/>
      <c r="M377" s="145"/>
      <c r="N377" s="146"/>
      <c r="O377" s="177"/>
      <c r="P377" s="177"/>
      <c r="Q377" s="177"/>
      <c r="R377" s="177"/>
      <c r="S377" s="177"/>
      <c r="T377" s="177"/>
      <c r="U377" s="177"/>
      <c r="V377" s="177"/>
      <c r="W377" s="177"/>
      <c r="X377" s="147"/>
      <c r="AT377" s="148" t="s">
        <v>150</v>
      </c>
      <c r="AU377" s="148" t="s">
        <v>98</v>
      </c>
      <c r="AV377" s="11" t="s">
        <v>98</v>
      </c>
      <c r="AW377" s="11" t="s">
        <v>5</v>
      </c>
      <c r="AX377" s="11" t="s">
        <v>83</v>
      </c>
      <c r="AY377" s="148" t="s">
        <v>145</v>
      </c>
    </row>
    <row r="378" spans="2:65" s="12" customFormat="1" x14ac:dyDescent="0.3">
      <c r="B378" s="149"/>
      <c r="D378" s="445" t="s">
        <v>150</v>
      </c>
      <c r="E378" s="444" t="s">
        <v>3</v>
      </c>
      <c r="F378" s="443" t="s">
        <v>151</v>
      </c>
      <c r="H378" s="150">
        <v>14.07</v>
      </c>
      <c r="I378" s="434"/>
      <c r="J378" s="434"/>
      <c r="M378" s="149"/>
      <c r="N378" s="151"/>
      <c r="O378" s="178"/>
      <c r="P378" s="178"/>
      <c r="Q378" s="178"/>
      <c r="R378" s="178"/>
      <c r="S378" s="178"/>
      <c r="T378" s="178"/>
      <c r="U378" s="178"/>
      <c r="V378" s="178"/>
      <c r="W378" s="178"/>
      <c r="X378" s="152"/>
      <c r="AT378" s="153" t="s">
        <v>150</v>
      </c>
      <c r="AU378" s="153" t="s">
        <v>98</v>
      </c>
      <c r="AV378" s="12" t="s">
        <v>149</v>
      </c>
      <c r="AW378" s="12" t="s">
        <v>5</v>
      </c>
      <c r="AX378" s="12" t="s">
        <v>23</v>
      </c>
      <c r="AY378" s="153" t="s">
        <v>145</v>
      </c>
    </row>
    <row r="379" spans="2:65" s="173" customFormat="1" ht="22.5" customHeight="1" x14ac:dyDescent="0.3">
      <c r="B379" s="117"/>
      <c r="C379" s="134" t="s">
        <v>416</v>
      </c>
      <c r="D379" s="134" t="s">
        <v>147</v>
      </c>
      <c r="E379" s="135" t="s">
        <v>417</v>
      </c>
      <c r="F379" s="179" t="s">
        <v>418</v>
      </c>
      <c r="G379" s="136" t="s">
        <v>148</v>
      </c>
      <c r="H379" s="137">
        <v>191.55</v>
      </c>
      <c r="I379" s="181"/>
      <c r="J379" s="181"/>
      <c r="K379" s="180">
        <f>ROUND(P379*H379,2)</f>
        <v>0</v>
      </c>
      <c r="L379" s="179" t="s">
        <v>1652</v>
      </c>
      <c r="M379" s="33"/>
      <c r="N379" s="138" t="s">
        <v>3</v>
      </c>
      <c r="O379" s="41" t="s">
        <v>46</v>
      </c>
      <c r="P379" s="191">
        <f>I379+J379</f>
        <v>0</v>
      </c>
      <c r="Q379" s="191">
        <f>ROUND(I379*H379,2)</f>
        <v>0</v>
      </c>
      <c r="R379" s="191">
        <f>ROUND(J379*H379,2)</f>
        <v>0</v>
      </c>
      <c r="S379" s="168"/>
      <c r="T379" s="139">
        <f>S379*H379</f>
        <v>0</v>
      </c>
      <c r="U379" s="139">
        <v>0</v>
      </c>
      <c r="V379" s="139">
        <f>U379*H379</f>
        <v>0</v>
      </c>
      <c r="W379" s="139">
        <v>0</v>
      </c>
      <c r="X379" s="140">
        <f>W379*H379</f>
        <v>0</v>
      </c>
      <c r="AR379" s="16" t="s">
        <v>149</v>
      </c>
      <c r="AT379" s="16" t="s">
        <v>147</v>
      </c>
      <c r="AU379" s="16" t="s">
        <v>98</v>
      </c>
      <c r="AY379" s="16" t="s">
        <v>145</v>
      </c>
      <c r="BE379" s="98">
        <f>IF(O379="základní",K379,0)</f>
        <v>0</v>
      </c>
      <c r="BF379" s="98">
        <f>IF(O379="snížená",K379,0)</f>
        <v>0</v>
      </c>
      <c r="BG379" s="98">
        <f>IF(O379="zákl. přenesená",K379,0)</f>
        <v>0</v>
      </c>
      <c r="BH379" s="98">
        <f>IF(O379="sníž. přenesená",K379,0)</f>
        <v>0</v>
      </c>
      <c r="BI379" s="98">
        <f>IF(O379="nulová",K379,0)</f>
        <v>0</v>
      </c>
      <c r="BJ379" s="16" t="s">
        <v>23</v>
      </c>
      <c r="BK379" s="98">
        <f>ROUND(P379*H379,2)</f>
        <v>0</v>
      </c>
      <c r="BL379" s="16" t="s">
        <v>149</v>
      </c>
      <c r="BM379" s="16" t="s">
        <v>419</v>
      </c>
    </row>
    <row r="380" spans="2:65" s="10" customFormat="1" x14ac:dyDescent="0.3">
      <c r="B380" s="141"/>
      <c r="D380" s="437" t="s">
        <v>150</v>
      </c>
      <c r="E380" s="144" t="s">
        <v>3</v>
      </c>
      <c r="F380" s="442" t="s">
        <v>420</v>
      </c>
      <c r="H380" s="144" t="s">
        <v>3</v>
      </c>
      <c r="I380" s="441"/>
      <c r="J380" s="441"/>
      <c r="M380" s="141"/>
      <c r="N380" s="142"/>
      <c r="O380" s="182"/>
      <c r="P380" s="182"/>
      <c r="Q380" s="182"/>
      <c r="R380" s="182"/>
      <c r="S380" s="182"/>
      <c r="T380" s="182"/>
      <c r="U380" s="182"/>
      <c r="V380" s="182"/>
      <c r="W380" s="182"/>
      <c r="X380" s="143"/>
      <c r="AT380" s="144" t="s">
        <v>150</v>
      </c>
      <c r="AU380" s="144" t="s">
        <v>98</v>
      </c>
      <c r="AV380" s="10" t="s">
        <v>23</v>
      </c>
      <c r="AW380" s="10" t="s">
        <v>5</v>
      </c>
      <c r="AX380" s="10" t="s">
        <v>83</v>
      </c>
      <c r="AY380" s="144" t="s">
        <v>145</v>
      </c>
    </row>
    <row r="381" spans="2:65" s="11" customFormat="1" x14ac:dyDescent="0.3">
      <c r="B381" s="145"/>
      <c r="D381" s="437" t="s">
        <v>150</v>
      </c>
      <c r="E381" s="148" t="s">
        <v>3</v>
      </c>
      <c r="F381" s="440" t="s">
        <v>421</v>
      </c>
      <c r="H381" s="439">
        <v>191.55</v>
      </c>
      <c r="I381" s="438"/>
      <c r="J381" s="438"/>
      <c r="M381" s="145"/>
      <c r="N381" s="146"/>
      <c r="O381" s="177"/>
      <c r="P381" s="177"/>
      <c r="Q381" s="177"/>
      <c r="R381" s="177"/>
      <c r="S381" s="177"/>
      <c r="T381" s="177"/>
      <c r="U381" s="177"/>
      <c r="V381" s="177"/>
      <c r="W381" s="177"/>
      <c r="X381" s="147"/>
      <c r="AT381" s="148" t="s">
        <v>150</v>
      </c>
      <c r="AU381" s="148" t="s">
        <v>98</v>
      </c>
      <c r="AV381" s="11" t="s">
        <v>98</v>
      </c>
      <c r="AW381" s="11" t="s">
        <v>5</v>
      </c>
      <c r="AX381" s="11" t="s">
        <v>83</v>
      </c>
      <c r="AY381" s="148" t="s">
        <v>145</v>
      </c>
    </row>
    <row r="382" spans="2:65" s="12" customFormat="1" x14ac:dyDescent="0.3">
      <c r="B382" s="149"/>
      <c r="D382" s="445" t="s">
        <v>150</v>
      </c>
      <c r="E382" s="444" t="s">
        <v>3</v>
      </c>
      <c r="F382" s="443" t="s">
        <v>151</v>
      </c>
      <c r="H382" s="150">
        <v>191.55</v>
      </c>
      <c r="I382" s="434"/>
      <c r="J382" s="434"/>
      <c r="M382" s="149"/>
      <c r="N382" s="151"/>
      <c r="O382" s="178"/>
      <c r="P382" s="178"/>
      <c r="Q382" s="178"/>
      <c r="R382" s="178"/>
      <c r="S382" s="178"/>
      <c r="T382" s="178"/>
      <c r="U382" s="178"/>
      <c r="V382" s="178"/>
      <c r="W382" s="178"/>
      <c r="X382" s="152"/>
      <c r="AT382" s="153" t="s">
        <v>150</v>
      </c>
      <c r="AU382" s="153" t="s">
        <v>98</v>
      </c>
      <c r="AV382" s="12" t="s">
        <v>149</v>
      </c>
      <c r="AW382" s="12" t="s">
        <v>5</v>
      </c>
      <c r="AX382" s="12" t="s">
        <v>23</v>
      </c>
      <c r="AY382" s="153" t="s">
        <v>145</v>
      </c>
    </row>
    <row r="383" spans="2:65" s="173" customFormat="1" ht="22.5" customHeight="1" x14ac:dyDescent="0.3">
      <c r="B383" s="117"/>
      <c r="C383" s="134" t="s">
        <v>422</v>
      </c>
      <c r="D383" s="134" t="s">
        <v>147</v>
      </c>
      <c r="E383" s="135" t="s">
        <v>423</v>
      </c>
      <c r="F383" s="179" t="s">
        <v>424</v>
      </c>
      <c r="G383" s="136" t="s">
        <v>154</v>
      </c>
      <c r="H383" s="137">
        <v>14.835000000000001</v>
      </c>
      <c r="I383" s="181"/>
      <c r="J383" s="181"/>
      <c r="K383" s="180">
        <f>ROUND(P383*H383,2)</f>
        <v>0</v>
      </c>
      <c r="L383" s="179" t="s">
        <v>1652</v>
      </c>
      <c r="M383" s="33"/>
      <c r="N383" s="138" t="s">
        <v>3</v>
      </c>
      <c r="O383" s="41" t="s">
        <v>46</v>
      </c>
      <c r="P383" s="191">
        <f>I383+J383</f>
        <v>0</v>
      </c>
      <c r="Q383" s="191">
        <f>ROUND(I383*H383,2)</f>
        <v>0</v>
      </c>
      <c r="R383" s="191">
        <f>ROUND(J383*H383,2)</f>
        <v>0</v>
      </c>
      <c r="S383" s="168"/>
      <c r="T383" s="139">
        <f>S383*H383</f>
        <v>0</v>
      </c>
      <c r="U383" s="139">
        <v>0</v>
      </c>
      <c r="V383" s="139">
        <f>U383*H383</f>
        <v>0</v>
      </c>
      <c r="W383" s="139">
        <v>4.3999999999999997E-2</v>
      </c>
      <c r="X383" s="140">
        <f>W383*H383</f>
        <v>0.65273999999999999</v>
      </c>
      <c r="AR383" s="16" t="s">
        <v>149</v>
      </c>
      <c r="AT383" s="16" t="s">
        <v>147</v>
      </c>
      <c r="AU383" s="16" t="s">
        <v>98</v>
      </c>
      <c r="AY383" s="16" t="s">
        <v>145</v>
      </c>
      <c r="BE383" s="98">
        <f>IF(O383="základní",K383,0)</f>
        <v>0</v>
      </c>
      <c r="BF383" s="98">
        <f>IF(O383="snížená",K383,0)</f>
        <v>0</v>
      </c>
      <c r="BG383" s="98">
        <f>IF(O383="zákl. přenesená",K383,0)</f>
        <v>0</v>
      </c>
      <c r="BH383" s="98">
        <f>IF(O383="sníž. přenesená",K383,0)</f>
        <v>0</v>
      </c>
      <c r="BI383" s="98">
        <f>IF(O383="nulová",K383,0)</f>
        <v>0</v>
      </c>
      <c r="BJ383" s="16" t="s">
        <v>23</v>
      </c>
      <c r="BK383" s="98">
        <f>ROUND(P383*H383,2)</f>
        <v>0</v>
      </c>
      <c r="BL383" s="16" t="s">
        <v>149</v>
      </c>
      <c r="BM383" s="16" t="s">
        <v>425</v>
      </c>
    </row>
    <row r="384" spans="2:65" s="11" customFormat="1" x14ac:dyDescent="0.3">
      <c r="B384" s="145"/>
      <c r="D384" s="437" t="s">
        <v>150</v>
      </c>
      <c r="E384" s="148" t="s">
        <v>3</v>
      </c>
      <c r="F384" s="440" t="s">
        <v>411</v>
      </c>
      <c r="H384" s="439">
        <v>14.324999999999999</v>
      </c>
      <c r="I384" s="438"/>
      <c r="J384" s="438"/>
      <c r="M384" s="145"/>
      <c r="N384" s="146"/>
      <c r="O384" s="177"/>
      <c r="P384" s="177"/>
      <c r="Q384" s="177"/>
      <c r="R384" s="177"/>
      <c r="S384" s="177"/>
      <c r="T384" s="177"/>
      <c r="U384" s="177"/>
      <c r="V384" s="177"/>
      <c r="W384" s="177"/>
      <c r="X384" s="147"/>
      <c r="AT384" s="148" t="s">
        <v>150</v>
      </c>
      <c r="AU384" s="148" t="s">
        <v>98</v>
      </c>
      <c r="AV384" s="11" t="s">
        <v>98</v>
      </c>
      <c r="AW384" s="11" t="s">
        <v>5</v>
      </c>
      <c r="AX384" s="11" t="s">
        <v>83</v>
      </c>
      <c r="AY384" s="148" t="s">
        <v>145</v>
      </c>
    </row>
    <row r="385" spans="2:65" s="10" customFormat="1" x14ac:dyDescent="0.3">
      <c r="B385" s="141"/>
      <c r="D385" s="437" t="s">
        <v>150</v>
      </c>
      <c r="E385" s="144" t="s">
        <v>3</v>
      </c>
      <c r="F385" s="442" t="s">
        <v>426</v>
      </c>
      <c r="H385" s="144" t="s">
        <v>3</v>
      </c>
      <c r="I385" s="441"/>
      <c r="J385" s="441"/>
      <c r="M385" s="141"/>
      <c r="N385" s="142"/>
      <c r="O385" s="182"/>
      <c r="P385" s="182"/>
      <c r="Q385" s="182"/>
      <c r="R385" s="182"/>
      <c r="S385" s="182"/>
      <c r="T385" s="182"/>
      <c r="U385" s="182"/>
      <c r="V385" s="182"/>
      <c r="W385" s="182"/>
      <c r="X385" s="143"/>
      <c r="AT385" s="144" t="s">
        <v>150</v>
      </c>
      <c r="AU385" s="144" t="s">
        <v>98</v>
      </c>
      <c r="AV385" s="10" t="s">
        <v>23</v>
      </c>
      <c r="AW385" s="10" t="s">
        <v>5</v>
      </c>
      <c r="AX385" s="10" t="s">
        <v>83</v>
      </c>
      <c r="AY385" s="144" t="s">
        <v>145</v>
      </c>
    </row>
    <row r="386" spans="2:65" s="11" customFormat="1" x14ac:dyDescent="0.3">
      <c r="B386" s="145"/>
      <c r="D386" s="437" t="s">
        <v>150</v>
      </c>
      <c r="E386" s="148" t="s">
        <v>3</v>
      </c>
      <c r="F386" s="440" t="s">
        <v>405</v>
      </c>
      <c r="H386" s="439">
        <v>0.51</v>
      </c>
      <c r="I386" s="438"/>
      <c r="J386" s="438"/>
      <c r="M386" s="145"/>
      <c r="N386" s="146"/>
      <c r="O386" s="177"/>
      <c r="P386" s="177"/>
      <c r="Q386" s="177"/>
      <c r="R386" s="177"/>
      <c r="S386" s="177"/>
      <c r="T386" s="177"/>
      <c r="U386" s="177"/>
      <c r="V386" s="177"/>
      <c r="W386" s="177"/>
      <c r="X386" s="147"/>
      <c r="AT386" s="148" t="s">
        <v>150</v>
      </c>
      <c r="AU386" s="148" t="s">
        <v>98</v>
      </c>
      <c r="AV386" s="11" t="s">
        <v>98</v>
      </c>
      <c r="AW386" s="11" t="s">
        <v>5</v>
      </c>
      <c r="AX386" s="11" t="s">
        <v>83</v>
      </c>
      <c r="AY386" s="148" t="s">
        <v>145</v>
      </c>
    </row>
    <row r="387" spans="2:65" s="12" customFormat="1" x14ac:dyDescent="0.3">
      <c r="B387" s="149"/>
      <c r="D387" s="445" t="s">
        <v>150</v>
      </c>
      <c r="E387" s="444" t="s">
        <v>3</v>
      </c>
      <c r="F387" s="443" t="s">
        <v>151</v>
      </c>
      <c r="H387" s="150">
        <v>14.835000000000001</v>
      </c>
      <c r="I387" s="434"/>
      <c r="J387" s="434"/>
      <c r="M387" s="149"/>
      <c r="N387" s="151"/>
      <c r="O387" s="178"/>
      <c r="P387" s="178"/>
      <c r="Q387" s="178"/>
      <c r="R387" s="178"/>
      <c r="S387" s="178"/>
      <c r="T387" s="178"/>
      <c r="U387" s="178"/>
      <c r="V387" s="178"/>
      <c r="W387" s="178"/>
      <c r="X387" s="152"/>
      <c r="AT387" s="153" t="s">
        <v>150</v>
      </c>
      <c r="AU387" s="153" t="s">
        <v>98</v>
      </c>
      <c r="AV387" s="12" t="s">
        <v>149</v>
      </c>
      <c r="AW387" s="12" t="s">
        <v>5</v>
      </c>
      <c r="AX387" s="12" t="s">
        <v>23</v>
      </c>
      <c r="AY387" s="153" t="s">
        <v>145</v>
      </c>
    </row>
    <row r="388" spans="2:65" s="173" customFormat="1" ht="22.5" customHeight="1" x14ac:dyDescent="0.3">
      <c r="B388" s="117"/>
      <c r="C388" s="134" t="s">
        <v>427</v>
      </c>
      <c r="D388" s="134" t="s">
        <v>147</v>
      </c>
      <c r="E388" s="135" t="s">
        <v>428</v>
      </c>
      <c r="F388" s="179" t="s">
        <v>429</v>
      </c>
      <c r="G388" s="136" t="s">
        <v>154</v>
      </c>
      <c r="H388" s="137">
        <v>14.07</v>
      </c>
      <c r="I388" s="181"/>
      <c r="J388" s="181"/>
      <c r="K388" s="180">
        <f>ROUND(P388*H388,2)</f>
        <v>0</v>
      </c>
      <c r="L388" s="179" t="s">
        <v>1652</v>
      </c>
      <c r="M388" s="33"/>
      <c r="N388" s="138" t="s">
        <v>3</v>
      </c>
      <c r="O388" s="41" t="s">
        <v>46</v>
      </c>
      <c r="P388" s="191">
        <f>I388+J388</f>
        <v>0</v>
      </c>
      <c r="Q388" s="191">
        <f>ROUND(I388*H388,2)</f>
        <v>0</v>
      </c>
      <c r="R388" s="191">
        <f>ROUND(J388*H388,2)</f>
        <v>0</v>
      </c>
      <c r="S388" s="168"/>
      <c r="T388" s="139">
        <f>S388*H388</f>
        <v>0</v>
      </c>
      <c r="U388" s="139">
        <v>0</v>
      </c>
      <c r="V388" s="139">
        <f>U388*H388</f>
        <v>0</v>
      </c>
      <c r="W388" s="139">
        <v>2.9000000000000001E-2</v>
      </c>
      <c r="X388" s="140">
        <f>W388*H388</f>
        <v>0.40803</v>
      </c>
      <c r="AR388" s="16" t="s">
        <v>149</v>
      </c>
      <c r="AT388" s="16" t="s">
        <v>147</v>
      </c>
      <c r="AU388" s="16" t="s">
        <v>98</v>
      </c>
      <c r="AY388" s="16" t="s">
        <v>145</v>
      </c>
      <c r="BE388" s="98">
        <f>IF(O388="základní",K388,0)</f>
        <v>0</v>
      </c>
      <c r="BF388" s="98">
        <f>IF(O388="snížená",K388,0)</f>
        <v>0</v>
      </c>
      <c r="BG388" s="98">
        <f>IF(O388="zákl. přenesená",K388,0)</f>
        <v>0</v>
      </c>
      <c r="BH388" s="98">
        <f>IF(O388="sníž. přenesená",K388,0)</f>
        <v>0</v>
      </c>
      <c r="BI388" s="98">
        <f>IF(O388="nulová",K388,0)</f>
        <v>0</v>
      </c>
      <c r="BJ388" s="16" t="s">
        <v>23</v>
      </c>
      <c r="BK388" s="98">
        <f>ROUND(P388*H388,2)</f>
        <v>0</v>
      </c>
      <c r="BL388" s="16" t="s">
        <v>149</v>
      </c>
      <c r="BM388" s="16" t="s">
        <v>430</v>
      </c>
    </row>
    <row r="389" spans="2:65" s="10" customFormat="1" x14ac:dyDescent="0.3">
      <c r="B389" s="141"/>
      <c r="D389" s="437" t="s">
        <v>150</v>
      </c>
      <c r="E389" s="144" t="s">
        <v>3</v>
      </c>
      <c r="F389" s="442" t="s">
        <v>155</v>
      </c>
      <c r="H389" s="144" t="s">
        <v>3</v>
      </c>
      <c r="I389" s="441"/>
      <c r="J389" s="441"/>
      <c r="M389" s="141"/>
      <c r="N389" s="142"/>
      <c r="O389" s="182"/>
      <c r="P389" s="182"/>
      <c r="Q389" s="182"/>
      <c r="R389" s="182"/>
      <c r="S389" s="182"/>
      <c r="T389" s="182"/>
      <c r="U389" s="182"/>
      <c r="V389" s="182"/>
      <c r="W389" s="182"/>
      <c r="X389" s="143"/>
      <c r="AT389" s="144" t="s">
        <v>150</v>
      </c>
      <c r="AU389" s="144" t="s">
        <v>98</v>
      </c>
      <c r="AV389" s="10" t="s">
        <v>23</v>
      </c>
      <c r="AW389" s="10" t="s">
        <v>5</v>
      </c>
      <c r="AX389" s="10" t="s">
        <v>83</v>
      </c>
      <c r="AY389" s="144" t="s">
        <v>145</v>
      </c>
    </row>
    <row r="390" spans="2:65" s="11" customFormat="1" x14ac:dyDescent="0.3">
      <c r="B390" s="145"/>
      <c r="D390" s="437" t="s">
        <v>150</v>
      </c>
      <c r="E390" s="148" t="s">
        <v>3</v>
      </c>
      <c r="F390" s="440" t="s">
        <v>415</v>
      </c>
      <c r="H390" s="439">
        <v>14.07</v>
      </c>
      <c r="I390" s="438"/>
      <c r="J390" s="438"/>
      <c r="M390" s="145"/>
      <c r="N390" s="146"/>
      <c r="O390" s="177"/>
      <c r="P390" s="177"/>
      <c r="Q390" s="177"/>
      <c r="R390" s="177"/>
      <c r="S390" s="177"/>
      <c r="T390" s="177"/>
      <c r="U390" s="177"/>
      <c r="V390" s="177"/>
      <c r="W390" s="177"/>
      <c r="X390" s="147"/>
      <c r="AT390" s="148" t="s">
        <v>150</v>
      </c>
      <c r="AU390" s="148" t="s">
        <v>98</v>
      </c>
      <c r="AV390" s="11" t="s">
        <v>98</v>
      </c>
      <c r="AW390" s="11" t="s">
        <v>5</v>
      </c>
      <c r="AX390" s="11" t="s">
        <v>83</v>
      </c>
      <c r="AY390" s="148" t="s">
        <v>145</v>
      </c>
    </row>
    <row r="391" spans="2:65" s="12" customFormat="1" x14ac:dyDescent="0.3">
      <c r="B391" s="149"/>
      <c r="D391" s="445" t="s">
        <v>150</v>
      </c>
      <c r="E391" s="444" t="s">
        <v>3</v>
      </c>
      <c r="F391" s="443" t="s">
        <v>151</v>
      </c>
      <c r="H391" s="150">
        <v>14.07</v>
      </c>
      <c r="I391" s="434"/>
      <c r="J391" s="434"/>
      <c r="M391" s="149"/>
      <c r="N391" s="151"/>
      <c r="O391" s="178"/>
      <c r="P391" s="178"/>
      <c r="Q391" s="178"/>
      <c r="R391" s="178"/>
      <c r="S391" s="178"/>
      <c r="T391" s="178"/>
      <c r="U391" s="178"/>
      <c r="V391" s="178"/>
      <c r="W391" s="178"/>
      <c r="X391" s="152"/>
      <c r="AT391" s="153" t="s">
        <v>150</v>
      </c>
      <c r="AU391" s="153" t="s">
        <v>98</v>
      </c>
      <c r="AV391" s="12" t="s">
        <v>149</v>
      </c>
      <c r="AW391" s="12" t="s">
        <v>5</v>
      </c>
      <c r="AX391" s="12" t="s">
        <v>23</v>
      </c>
      <c r="AY391" s="153" t="s">
        <v>145</v>
      </c>
    </row>
    <row r="392" spans="2:65" s="173" customFormat="1" ht="22.5" customHeight="1" x14ac:dyDescent="0.3">
      <c r="B392" s="117"/>
      <c r="C392" s="134" t="s">
        <v>431</v>
      </c>
      <c r="D392" s="134" t="s">
        <v>147</v>
      </c>
      <c r="E392" s="135" t="s">
        <v>432</v>
      </c>
      <c r="F392" s="179" t="s">
        <v>433</v>
      </c>
      <c r="G392" s="136" t="s">
        <v>148</v>
      </c>
      <c r="H392" s="137">
        <v>195.75</v>
      </c>
      <c r="I392" s="181"/>
      <c r="J392" s="181"/>
      <c r="K392" s="180">
        <f>ROUND(P392*H392,2)</f>
        <v>0</v>
      </c>
      <c r="L392" s="179" t="s">
        <v>3</v>
      </c>
      <c r="M392" s="33"/>
      <c r="N392" s="138" t="s">
        <v>3</v>
      </c>
      <c r="O392" s="41" t="s">
        <v>46</v>
      </c>
      <c r="P392" s="191">
        <f>I392+J392</f>
        <v>0</v>
      </c>
      <c r="Q392" s="191">
        <f>ROUND(I392*H392,2)</f>
        <v>0</v>
      </c>
      <c r="R392" s="191">
        <f>ROUND(J392*H392,2)</f>
        <v>0</v>
      </c>
      <c r="S392" s="168"/>
      <c r="T392" s="139">
        <f>S392*H392</f>
        <v>0</v>
      </c>
      <c r="U392" s="139">
        <v>0</v>
      </c>
      <c r="V392" s="139">
        <f>U392*H392</f>
        <v>0</v>
      </c>
      <c r="W392" s="139">
        <v>5.7000000000000002E-2</v>
      </c>
      <c r="X392" s="140">
        <f>W392*H392</f>
        <v>11.15775</v>
      </c>
      <c r="AR392" s="16" t="s">
        <v>149</v>
      </c>
      <c r="AT392" s="16" t="s">
        <v>147</v>
      </c>
      <c r="AU392" s="16" t="s">
        <v>98</v>
      </c>
      <c r="AY392" s="16" t="s">
        <v>145</v>
      </c>
      <c r="BE392" s="98">
        <f>IF(O392="základní",K392,0)</f>
        <v>0</v>
      </c>
      <c r="BF392" s="98">
        <f>IF(O392="snížená",K392,0)</f>
        <v>0</v>
      </c>
      <c r="BG392" s="98">
        <f>IF(O392="zákl. přenesená",K392,0)</f>
        <v>0</v>
      </c>
      <c r="BH392" s="98">
        <f>IF(O392="sníž. přenesená",K392,0)</f>
        <v>0</v>
      </c>
      <c r="BI392" s="98">
        <f>IF(O392="nulová",K392,0)</f>
        <v>0</v>
      </c>
      <c r="BJ392" s="16" t="s">
        <v>23</v>
      </c>
      <c r="BK392" s="98">
        <f>ROUND(P392*H392,2)</f>
        <v>0</v>
      </c>
      <c r="BL392" s="16" t="s">
        <v>149</v>
      </c>
      <c r="BM392" s="16" t="s">
        <v>434</v>
      </c>
    </row>
    <row r="393" spans="2:65" s="10" customFormat="1" x14ac:dyDescent="0.3">
      <c r="B393" s="141"/>
      <c r="D393" s="437" t="s">
        <v>150</v>
      </c>
      <c r="E393" s="144" t="s">
        <v>3</v>
      </c>
      <c r="F393" s="442" t="s">
        <v>404</v>
      </c>
      <c r="H393" s="144" t="s">
        <v>3</v>
      </c>
      <c r="I393" s="441"/>
      <c r="J393" s="441"/>
      <c r="M393" s="141"/>
      <c r="N393" s="142"/>
      <c r="O393" s="182"/>
      <c r="P393" s="182"/>
      <c r="Q393" s="182"/>
      <c r="R393" s="182"/>
      <c r="S393" s="182"/>
      <c r="T393" s="182"/>
      <c r="U393" s="182"/>
      <c r="V393" s="182"/>
      <c r="W393" s="182"/>
      <c r="X393" s="143"/>
      <c r="AT393" s="144" t="s">
        <v>150</v>
      </c>
      <c r="AU393" s="144" t="s">
        <v>98</v>
      </c>
      <c r="AV393" s="10" t="s">
        <v>23</v>
      </c>
      <c r="AW393" s="10" t="s">
        <v>5</v>
      </c>
      <c r="AX393" s="10" t="s">
        <v>83</v>
      </c>
      <c r="AY393" s="144" t="s">
        <v>145</v>
      </c>
    </row>
    <row r="394" spans="2:65" s="11" customFormat="1" x14ac:dyDescent="0.3">
      <c r="B394" s="145"/>
      <c r="D394" s="437" t="s">
        <v>150</v>
      </c>
      <c r="E394" s="148" t="s">
        <v>3</v>
      </c>
      <c r="F394" s="440" t="s">
        <v>435</v>
      </c>
      <c r="H394" s="439">
        <v>4.75</v>
      </c>
      <c r="I394" s="438"/>
      <c r="J394" s="438"/>
      <c r="M394" s="145"/>
      <c r="N394" s="146"/>
      <c r="O394" s="177"/>
      <c r="P394" s="177"/>
      <c r="Q394" s="177"/>
      <c r="R394" s="177"/>
      <c r="S394" s="177"/>
      <c r="T394" s="177"/>
      <c r="U394" s="177"/>
      <c r="V394" s="177"/>
      <c r="W394" s="177"/>
      <c r="X394" s="147"/>
      <c r="AT394" s="148" t="s">
        <v>150</v>
      </c>
      <c r="AU394" s="148" t="s">
        <v>98</v>
      </c>
      <c r="AV394" s="11" t="s">
        <v>98</v>
      </c>
      <c r="AW394" s="11" t="s">
        <v>5</v>
      </c>
      <c r="AX394" s="11" t="s">
        <v>83</v>
      </c>
      <c r="AY394" s="148" t="s">
        <v>145</v>
      </c>
    </row>
    <row r="395" spans="2:65" s="10" customFormat="1" x14ac:dyDescent="0.3">
      <c r="B395" s="141"/>
      <c r="D395" s="437" t="s">
        <v>150</v>
      </c>
      <c r="E395" s="144" t="s">
        <v>3</v>
      </c>
      <c r="F395" s="442" t="s">
        <v>436</v>
      </c>
      <c r="H395" s="144" t="s">
        <v>3</v>
      </c>
      <c r="I395" s="441"/>
      <c r="J395" s="441"/>
      <c r="M395" s="141"/>
      <c r="N395" s="142"/>
      <c r="O395" s="182"/>
      <c r="P395" s="182"/>
      <c r="Q395" s="182"/>
      <c r="R395" s="182"/>
      <c r="S395" s="182"/>
      <c r="T395" s="182"/>
      <c r="U395" s="182"/>
      <c r="V395" s="182"/>
      <c r="W395" s="182"/>
      <c r="X395" s="143"/>
      <c r="AT395" s="144" t="s">
        <v>150</v>
      </c>
      <c r="AU395" s="144" t="s">
        <v>98</v>
      </c>
      <c r="AV395" s="10" t="s">
        <v>23</v>
      </c>
      <c r="AW395" s="10" t="s">
        <v>5</v>
      </c>
      <c r="AX395" s="10" t="s">
        <v>83</v>
      </c>
      <c r="AY395" s="144" t="s">
        <v>145</v>
      </c>
    </row>
    <row r="396" spans="2:65" s="11" customFormat="1" x14ac:dyDescent="0.3">
      <c r="B396" s="145"/>
      <c r="D396" s="437" t="s">
        <v>150</v>
      </c>
      <c r="E396" s="148" t="s">
        <v>3</v>
      </c>
      <c r="F396" s="440" t="s">
        <v>437</v>
      </c>
      <c r="H396" s="439">
        <v>191</v>
      </c>
      <c r="I396" s="438"/>
      <c r="J396" s="438"/>
      <c r="M396" s="145"/>
      <c r="N396" s="146"/>
      <c r="O396" s="177"/>
      <c r="P396" s="177"/>
      <c r="Q396" s="177"/>
      <c r="R396" s="177"/>
      <c r="S396" s="177"/>
      <c r="T396" s="177"/>
      <c r="U396" s="177"/>
      <c r="V396" s="177"/>
      <c r="W396" s="177"/>
      <c r="X396" s="147"/>
      <c r="AT396" s="148" t="s">
        <v>150</v>
      </c>
      <c r="AU396" s="148" t="s">
        <v>98</v>
      </c>
      <c r="AV396" s="11" t="s">
        <v>98</v>
      </c>
      <c r="AW396" s="11" t="s">
        <v>5</v>
      </c>
      <c r="AX396" s="11" t="s">
        <v>83</v>
      </c>
      <c r="AY396" s="148" t="s">
        <v>145</v>
      </c>
    </row>
    <row r="397" spans="2:65" s="12" customFormat="1" x14ac:dyDescent="0.3">
      <c r="B397" s="149"/>
      <c r="D397" s="445" t="s">
        <v>150</v>
      </c>
      <c r="E397" s="444" t="s">
        <v>3</v>
      </c>
      <c r="F397" s="443" t="s">
        <v>151</v>
      </c>
      <c r="H397" s="150">
        <v>195.75</v>
      </c>
      <c r="I397" s="434"/>
      <c r="J397" s="434"/>
      <c r="M397" s="149"/>
      <c r="N397" s="151"/>
      <c r="O397" s="178"/>
      <c r="P397" s="178"/>
      <c r="Q397" s="178"/>
      <c r="R397" s="178"/>
      <c r="S397" s="178"/>
      <c r="T397" s="178"/>
      <c r="U397" s="178"/>
      <c r="V397" s="178"/>
      <c r="W397" s="178"/>
      <c r="X397" s="152"/>
      <c r="AT397" s="153" t="s">
        <v>150</v>
      </c>
      <c r="AU397" s="153" t="s">
        <v>98</v>
      </c>
      <c r="AV397" s="12" t="s">
        <v>149</v>
      </c>
      <c r="AW397" s="12" t="s">
        <v>5</v>
      </c>
      <c r="AX397" s="12" t="s">
        <v>23</v>
      </c>
      <c r="AY397" s="153" t="s">
        <v>145</v>
      </c>
    </row>
    <row r="398" spans="2:65" s="173" customFormat="1" ht="22.5" customHeight="1" x14ac:dyDescent="0.3">
      <c r="B398" s="117"/>
      <c r="C398" s="134" t="s">
        <v>177</v>
      </c>
      <c r="D398" s="134" t="s">
        <v>147</v>
      </c>
      <c r="E398" s="135" t="s">
        <v>439</v>
      </c>
      <c r="F398" s="179" t="s">
        <v>440</v>
      </c>
      <c r="G398" s="136" t="s">
        <v>148</v>
      </c>
      <c r="H398" s="137">
        <v>20.72</v>
      </c>
      <c r="I398" s="181"/>
      <c r="J398" s="181"/>
      <c r="K398" s="180">
        <f>ROUND(P398*H398,2)</f>
        <v>0</v>
      </c>
      <c r="L398" s="179" t="s">
        <v>3</v>
      </c>
      <c r="M398" s="33"/>
      <c r="N398" s="138" t="s">
        <v>3</v>
      </c>
      <c r="O398" s="41" t="s">
        <v>46</v>
      </c>
      <c r="P398" s="191">
        <f>I398+J398</f>
        <v>0</v>
      </c>
      <c r="Q398" s="191">
        <f>ROUND(I398*H398,2)</f>
        <v>0</v>
      </c>
      <c r="R398" s="191">
        <f>ROUND(J398*H398,2)</f>
        <v>0</v>
      </c>
      <c r="S398" s="168"/>
      <c r="T398" s="139">
        <f>S398*H398</f>
        <v>0</v>
      </c>
      <c r="U398" s="139">
        <v>0</v>
      </c>
      <c r="V398" s="139">
        <f>U398*H398</f>
        <v>0</v>
      </c>
      <c r="W398" s="139">
        <v>4.1000000000000002E-2</v>
      </c>
      <c r="X398" s="140">
        <f>W398*H398</f>
        <v>0.84951999999999994</v>
      </c>
      <c r="AR398" s="16" t="s">
        <v>149</v>
      </c>
      <c r="AT398" s="16" t="s">
        <v>147</v>
      </c>
      <c r="AU398" s="16" t="s">
        <v>98</v>
      </c>
      <c r="AY398" s="16" t="s">
        <v>145</v>
      </c>
      <c r="BE398" s="98">
        <f>IF(O398="základní",K398,0)</f>
        <v>0</v>
      </c>
      <c r="BF398" s="98">
        <f>IF(O398="snížená",K398,0)</f>
        <v>0</v>
      </c>
      <c r="BG398" s="98">
        <f>IF(O398="zákl. přenesená",K398,0)</f>
        <v>0</v>
      </c>
      <c r="BH398" s="98">
        <f>IF(O398="sníž. přenesená",K398,0)</f>
        <v>0</v>
      </c>
      <c r="BI398" s="98">
        <f>IF(O398="nulová",K398,0)</f>
        <v>0</v>
      </c>
      <c r="BJ398" s="16" t="s">
        <v>23</v>
      </c>
      <c r="BK398" s="98">
        <f>ROUND(P398*H398,2)</f>
        <v>0</v>
      </c>
      <c r="BL398" s="16" t="s">
        <v>149</v>
      </c>
      <c r="BM398" s="16" t="s">
        <v>441</v>
      </c>
    </row>
    <row r="399" spans="2:65" s="10" customFormat="1" x14ac:dyDescent="0.3">
      <c r="B399" s="141"/>
      <c r="D399" s="437" t="s">
        <v>150</v>
      </c>
      <c r="E399" s="144" t="s">
        <v>3</v>
      </c>
      <c r="F399" s="442" t="s">
        <v>442</v>
      </c>
      <c r="H399" s="144" t="s">
        <v>3</v>
      </c>
      <c r="I399" s="441"/>
      <c r="J399" s="441"/>
      <c r="M399" s="141"/>
      <c r="N399" s="142"/>
      <c r="O399" s="182"/>
      <c r="P399" s="182"/>
      <c r="Q399" s="182"/>
      <c r="R399" s="182"/>
      <c r="S399" s="182"/>
      <c r="T399" s="182"/>
      <c r="U399" s="182"/>
      <c r="V399" s="182"/>
      <c r="W399" s="182"/>
      <c r="X399" s="143"/>
      <c r="AT399" s="144" t="s">
        <v>150</v>
      </c>
      <c r="AU399" s="144" t="s">
        <v>98</v>
      </c>
      <c r="AV399" s="10" t="s">
        <v>23</v>
      </c>
      <c r="AW399" s="10" t="s">
        <v>5</v>
      </c>
      <c r="AX399" s="10" t="s">
        <v>83</v>
      </c>
      <c r="AY399" s="144" t="s">
        <v>145</v>
      </c>
    </row>
    <row r="400" spans="2:65" s="11" customFormat="1" x14ac:dyDescent="0.3">
      <c r="B400" s="145"/>
      <c r="D400" s="437" t="s">
        <v>150</v>
      </c>
      <c r="E400" s="148" t="s">
        <v>3</v>
      </c>
      <c r="F400" s="440" t="s">
        <v>443</v>
      </c>
      <c r="H400" s="439">
        <v>20.72</v>
      </c>
      <c r="I400" s="438"/>
      <c r="J400" s="438"/>
      <c r="M400" s="145"/>
      <c r="N400" s="146"/>
      <c r="O400" s="177"/>
      <c r="P400" s="177"/>
      <c r="Q400" s="177"/>
      <c r="R400" s="177"/>
      <c r="S400" s="177"/>
      <c r="T400" s="177"/>
      <c r="U400" s="177"/>
      <c r="V400" s="177"/>
      <c r="W400" s="177"/>
      <c r="X400" s="147"/>
      <c r="AT400" s="148" t="s">
        <v>150</v>
      </c>
      <c r="AU400" s="148" t="s">
        <v>98</v>
      </c>
      <c r="AV400" s="11" t="s">
        <v>98</v>
      </c>
      <c r="AW400" s="11" t="s">
        <v>5</v>
      </c>
      <c r="AX400" s="11" t="s">
        <v>83</v>
      </c>
      <c r="AY400" s="148" t="s">
        <v>145</v>
      </c>
    </row>
    <row r="401" spans="2:65" s="12" customFormat="1" x14ac:dyDescent="0.3">
      <c r="B401" s="149"/>
      <c r="D401" s="445" t="s">
        <v>150</v>
      </c>
      <c r="E401" s="444" t="s">
        <v>3</v>
      </c>
      <c r="F401" s="443" t="s">
        <v>151</v>
      </c>
      <c r="H401" s="150">
        <v>20.72</v>
      </c>
      <c r="I401" s="434"/>
      <c r="J401" s="434"/>
      <c r="M401" s="149"/>
      <c r="N401" s="151"/>
      <c r="O401" s="178"/>
      <c r="P401" s="178"/>
      <c r="Q401" s="178"/>
      <c r="R401" s="178"/>
      <c r="S401" s="178"/>
      <c r="T401" s="178"/>
      <c r="U401" s="178"/>
      <c r="V401" s="178"/>
      <c r="W401" s="178"/>
      <c r="X401" s="152"/>
      <c r="AT401" s="153" t="s">
        <v>150</v>
      </c>
      <c r="AU401" s="153" t="s">
        <v>98</v>
      </c>
      <c r="AV401" s="12" t="s">
        <v>149</v>
      </c>
      <c r="AW401" s="12" t="s">
        <v>5</v>
      </c>
      <c r="AX401" s="12" t="s">
        <v>23</v>
      </c>
      <c r="AY401" s="153" t="s">
        <v>145</v>
      </c>
    </row>
    <row r="402" spans="2:65" s="173" customFormat="1" ht="22.5" customHeight="1" x14ac:dyDescent="0.3">
      <c r="B402" s="117"/>
      <c r="C402" s="134" t="s">
        <v>444</v>
      </c>
      <c r="D402" s="134" t="s">
        <v>147</v>
      </c>
      <c r="E402" s="135" t="s">
        <v>445</v>
      </c>
      <c r="F402" s="179" t="s">
        <v>446</v>
      </c>
      <c r="G402" s="136" t="s">
        <v>148</v>
      </c>
      <c r="H402" s="137">
        <v>16.577999999999999</v>
      </c>
      <c r="I402" s="181"/>
      <c r="J402" s="181"/>
      <c r="K402" s="180">
        <f>ROUND(P402*H402,2)</f>
        <v>0</v>
      </c>
      <c r="L402" s="179" t="s">
        <v>1652</v>
      </c>
      <c r="M402" s="33"/>
      <c r="N402" s="138" t="s">
        <v>3</v>
      </c>
      <c r="O402" s="41" t="s">
        <v>46</v>
      </c>
      <c r="P402" s="191">
        <f>I402+J402</f>
        <v>0</v>
      </c>
      <c r="Q402" s="191">
        <f>ROUND(I402*H402,2)</f>
        <v>0</v>
      </c>
      <c r="R402" s="191">
        <f>ROUND(J402*H402,2)</f>
        <v>0</v>
      </c>
      <c r="S402" s="168"/>
      <c r="T402" s="139">
        <f>S402*H402</f>
        <v>0</v>
      </c>
      <c r="U402" s="139">
        <v>0</v>
      </c>
      <c r="V402" s="139">
        <f>U402*H402</f>
        <v>0</v>
      </c>
      <c r="W402" s="139">
        <v>7.5999999999999998E-2</v>
      </c>
      <c r="X402" s="140">
        <f>W402*H402</f>
        <v>1.2599279999999999</v>
      </c>
      <c r="AR402" s="16" t="s">
        <v>149</v>
      </c>
      <c r="AT402" s="16" t="s">
        <v>147</v>
      </c>
      <c r="AU402" s="16" t="s">
        <v>98</v>
      </c>
      <c r="AY402" s="16" t="s">
        <v>145</v>
      </c>
      <c r="BE402" s="98">
        <f>IF(O402="základní",K402,0)</f>
        <v>0</v>
      </c>
      <c r="BF402" s="98">
        <f>IF(O402="snížená",K402,0)</f>
        <v>0</v>
      </c>
      <c r="BG402" s="98">
        <f>IF(O402="zákl. přenesená",K402,0)</f>
        <v>0</v>
      </c>
      <c r="BH402" s="98">
        <f>IF(O402="sníž. přenesená",K402,0)</f>
        <v>0</v>
      </c>
      <c r="BI402" s="98">
        <f>IF(O402="nulová",K402,0)</f>
        <v>0</v>
      </c>
      <c r="BJ402" s="16" t="s">
        <v>23</v>
      </c>
      <c r="BK402" s="98">
        <f>ROUND(P402*H402,2)</f>
        <v>0</v>
      </c>
      <c r="BL402" s="16" t="s">
        <v>149</v>
      </c>
      <c r="BM402" s="16" t="s">
        <v>447</v>
      </c>
    </row>
    <row r="403" spans="2:65" s="11" customFormat="1" x14ac:dyDescent="0.3">
      <c r="B403" s="145"/>
      <c r="D403" s="437" t="s">
        <v>150</v>
      </c>
      <c r="E403" s="148" t="s">
        <v>3</v>
      </c>
      <c r="F403" s="440" t="s">
        <v>448</v>
      </c>
      <c r="H403" s="439">
        <v>11.032</v>
      </c>
      <c r="I403" s="438"/>
      <c r="J403" s="438"/>
      <c r="M403" s="145"/>
      <c r="N403" s="146"/>
      <c r="O403" s="177"/>
      <c r="P403" s="177"/>
      <c r="Q403" s="177"/>
      <c r="R403" s="177"/>
      <c r="S403" s="177"/>
      <c r="T403" s="177"/>
      <c r="U403" s="177"/>
      <c r="V403" s="177"/>
      <c r="W403" s="177"/>
      <c r="X403" s="147"/>
      <c r="AT403" s="148" t="s">
        <v>150</v>
      </c>
      <c r="AU403" s="148" t="s">
        <v>98</v>
      </c>
      <c r="AV403" s="11" t="s">
        <v>98</v>
      </c>
      <c r="AW403" s="11" t="s">
        <v>5</v>
      </c>
      <c r="AX403" s="11" t="s">
        <v>83</v>
      </c>
      <c r="AY403" s="148" t="s">
        <v>145</v>
      </c>
    </row>
    <row r="404" spans="2:65" s="11" customFormat="1" x14ac:dyDescent="0.3">
      <c r="B404" s="145"/>
      <c r="D404" s="437" t="s">
        <v>150</v>
      </c>
      <c r="E404" s="148" t="s">
        <v>3</v>
      </c>
      <c r="F404" s="440" t="s">
        <v>449</v>
      </c>
      <c r="H404" s="439">
        <v>3.5459999999999998</v>
      </c>
      <c r="I404" s="438"/>
      <c r="J404" s="438"/>
      <c r="M404" s="145"/>
      <c r="N404" s="146"/>
      <c r="O404" s="177"/>
      <c r="P404" s="177"/>
      <c r="Q404" s="177"/>
      <c r="R404" s="177"/>
      <c r="S404" s="177"/>
      <c r="T404" s="177"/>
      <c r="U404" s="177"/>
      <c r="V404" s="177"/>
      <c r="W404" s="177"/>
      <c r="X404" s="147"/>
      <c r="AT404" s="148" t="s">
        <v>150</v>
      </c>
      <c r="AU404" s="148" t="s">
        <v>98</v>
      </c>
      <c r="AV404" s="11" t="s">
        <v>98</v>
      </c>
      <c r="AW404" s="11" t="s">
        <v>5</v>
      </c>
      <c r="AX404" s="11" t="s">
        <v>83</v>
      </c>
      <c r="AY404" s="148" t="s">
        <v>145</v>
      </c>
    </row>
    <row r="405" spans="2:65" s="11" customFormat="1" x14ac:dyDescent="0.3">
      <c r="B405" s="145"/>
      <c r="D405" s="437" t="s">
        <v>150</v>
      </c>
      <c r="E405" s="148" t="s">
        <v>3</v>
      </c>
      <c r="F405" s="440" t="s">
        <v>450</v>
      </c>
      <c r="H405" s="439">
        <v>2</v>
      </c>
      <c r="I405" s="438"/>
      <c r="J405" s="438"/>
      <c r="M405" s="145"/>
      <c r="N405" s="146"/>
      <c r="O405" s="177"/>
      <c r="P405" s="177"/>
      <c r="Q405" s="177"/>
      <c r="R405" s="177"/>
      <c r="S405" s="177"/>
      <c r="T405" s="177"/>
      <c r="U405" s="177"/>
      <c r="V405" s="177"/>
      <c r="W405" s="177"/>
      <c r="X405" s="147"/>
      <c r="AT405" s="148" t="s">
        <v>150</v>
      </c>
      <c r="AU405" s="148" t="s">
        <v>98</v>
      </c>
      <c r="AV405" s="11" t="s">
        <v>98</v>
      </c>
      <c r="AW405" s="11" t="s">
        <v>5</v>
      </c>
      <c r="AX405" s="11" t="s">
        <v>83</v>
      </c>
      <c r="AY405" s="148" t="s">
        <v>145</v>
      </c>
    </row>
    <row r="406" spans="2:65" s="12" customFormat="1" x14ac:dyDescent="0.3">
      <c r="B406" s="149"/>
      <c r="D406" s="445" t="s">
        <v>150</v>
      </c>
      <c r="E406" s="444" t="s">
        <v>3</v>
      </c>
      <c r="F406" s="443" t="s">
        <v>151</v>
      </c>
      <c r="H406" s="150">
        <v>16.577999999999999</v>
      </c>
      <c r="I406" s="434"/>
      <c r="J406" s="434"/>
      <c r="M406" s="149"/>
      <c r="N406" s="151"/>
      <c r="O406" s="178"/>
      <c r="P406" s="178"/>
      <c r="Q406" s="178"/>
      <c r="R406" s="178"/>
      <c r="S406" s="178"/>
      <c r="T406" s="178"/>
      <c r="U406" s="178"/>
      <c r="V406" s="178"/>
      <c r="W406" s="178"/>
      <c r="X406" s="152"/>
      <c r="AT406" s="153" t="s">
        <v>150</v>
      </c>
      <c r="AU406" s="153" t="s">
        <v>98</v>
      </c>
      <c r="AV406" s="12" t="s">
        <v>149</v>
      </c>
      <c r="AW406" s="12" t="s">
        <v>5</v>
      </c>
      <c r="AX406" s="12" t="s">
        <v>23</v>
      </c>
      <c r="AY406" s="153" t="s">
        <v>145</v>
      </c>
    </row>
    <row r="407" spans="2:65" s="173" customFormat="1" ht="22.5" customHeight="1" x14ac:dyDescent="0.3">
      <c r="B407" s="117"/>
      <c r="C407" s="134" t="s">
        <v>451</v>
      </c>
      <c r="D407" s="134" t="s">
        <v>147</v>
      </c>
      <c r="E407" s="135" t="s">
        <v>452</v>
      </c>
      <c r="F407" s="179" t="s">
        <v>453</v>
      </c>
      <c r="G407" s="136" t="s">
        <v>148</v>
      </c>
      <c r="H407" s="137">
        <v>2.758</v>
      </c>
      <c r="I407" s="181"/>
      <c r="J407" s="181"/>
      <c r="K407" s="180">
        <f>ROUND(P407*H407,2)</f>
        <v>0</v>
      </c>
      <c r="L407" s="179" t="s">
        <v>1652</v>
      </c>
      <c r="M407" s="33"/>
      <c r="N407" s="138" t="s">
        <v>3</v>
      </c>
      <c r="O407" s="41" t="s">
        <v>46</v>
      </c>
      <c r="P407" s="191">
        <f>I407+J407</f>
        <v>0</v>
      </c>
      <c r="Q407" s="191">
        <f>ROUND(I407*H407,2)</f>
        <v>0</v>
      </c>
      <c r="R407" s="191">
        <f>ROUND(J407*H407,2)</f>
        <v>0</v>
      </c>
      <c r="S407" s="168"/>
      <c r="T407" s="139">
        <f>S407*H407</f>
        <v>0</v>
      </c>
      <c r="U407" s="139">
        <v>0</v>
      </c>
      <c r="V407" s="139">
        <f>U407*H407</f>
        <v>0</v>
      </c>
      <c r="W407" s="139">
        <v>6.3E-2</v>
      </c>
      <c r="X407" s="140">
        <f>W407*H407</f>
        <v>0.17375399999999999</v>
      </c>
      <c r="AR407" s="16" t="s">
        <v>149</v>
      </c>
      <c r="AT407" s="16" t="s">
        <v>147</v>
      </c>
      <c r="AU407" s="16" t="s">
        <v>98</v>
      </c>
      <c r="AY407" s="16" t="s">
        <v>145</v>
      </c>
      <c r="BE407" s="98">
        <f>IF(O407="základní",K407,0)</f>
        <v>0</v>
      </c>
      <c r="BF407" s="98">
        <f>IF(O407="snížená",K407,0)</f>
        <v>0</v>
      </c>
      <c r="BG407" s="98">
        <f>IF(O407="zákl. přenesená",K407,0)</f>
        <v>0</v>
      </c>
      <c r="BH407" s="98">
        <f>IF(O407="sníž. přenesená",K407,0)</f>
        <v>0</v>
      </c>
      <c r="BI407" s="98">
        <f>IF(O407="nulová",K407,0)</f>
        <v>0</v>
      </c>
      <c r="BJ407" s="16" t="s">
        <v>23</v>
      </c>
      <c r="BK407" s="98">
        <f>ROUND(P407*H407,2)</f>
        <v>0</v>
      </c>
      <c r="BL407" s="16" t="s">
        <v>149</v>
      </c>
      <c r="BM407" s="16" t="s">
        <v>454</v>
      </c>
    </row>
    <row r="408" spans="2:65" s="11" customFormat="1" x14ac:dyDescent="0.3">
      <c r="B408" s="145"/>
      <c r="D408" s="437" t="s">
        <v>150</v>
      </c>
      <c r="E408" s="148" t="s">
        <v>3</v>
      </c>
      <c r="F408" s="440" t="s">
        <v>455</v>
      </c>
      <c r="H408" s="439">
        <v>2.758</v>
      </c>
      <c r="I408" s="438"/>
      <c r="J408" s="438"/>
      <c r="M408" s="145"/>
      <c r="N408" s="146"/>
      <c r="O408" s="177"/>
      <c r="P408" s="177"/>
      <c r="Q408" s="177"/>
      <c r="R408" s="177"/>
      <c r="S408" s="177"/>
      <c r="T408" s="177"/>
      <c r="U408" s="177"/>
      <c r="V408" s="177"/>
      <c r="W408" s="177"/>
      <c r="X408" s="147"/>
      <c r="AT408" s="148" t="s">
        <v>150</v>
      </c>
      <c r="AU408" s="148" t="s">
        <v>98</v>
      </c>
      <c r="AV408" s="11" t="s">
        <v>98</v>
      </c>
      <c r="AW408" s="11" t="s">
        <v>5</v>
      </c>
      <c r="AX408" s="11" t="s">
        <v>83</v>
      </c>
      <c r="AY408" s="148" t="s">
        <v>145</v>
      </c>
    </row>
    <row r="409" spans="2:65" s="12" customFormat="1" x14ac:dyDescent="0.3">
      <c r="B409" s="149"/>
      <c r="D409" s="445" t="s">
        <v>150</v>
      </c>
      <c r="E409" s="444" t="s">
        <v>3</v>
      </c>
      <c r="F409" s="443" t="s">
        <v>151</v>
      </c>
      <c r="H409" s="150">
        <v>2.758</v>
      </c>
      <c r="I409" s="434"/>
      <c r="J409" s="434"/>
      <c r="M409" s="149"/>
      <c r="N409" s="151"/>
      <c r="O409" s="178"/>
      <c r="P409" s="178"/>
      <c r="Q409" s="178"/>
      <c r="R409" s="178"/>
      <c r="S409" s="178"/>
      <c r="T409" s="178"/>
      <c r="U409" s="178"/>
      <c r="V409" s="178"/>
      <c r="W409" s="178"/>
      <c r="X409" s="152"/>
      <c r="AT409" s="153" t="s">
        <v>150</v>
      </c>
      <c r="AU409" s="153" t="s">
        <v>98</v>
      </c>
      <c r="AV409" s="12" t="s">
        <v>149</v>
      </c>
      <c r="AW409" s="12" t="s">
        <v>5</v>
      </c>
      <c r="AX409" s="12" t="s">
        <v>23</v>
      </c>
      <c r="AY409" s="153" t="s">
        <v>145</v>
      </c>
    </row>
    <row r="410" spans="2:65" s="173" customFormat="1" ht="31.5" customHeight="1" x14ac:dyDescent="0.3">
      <c r="B410" s="117"/>
      <c r="C410" s="134" t="s">
        <v>458</v>
      </c>
      <c r="D410" s="134" t="s">
        <v>147</v>
      </c>
      <c r="E410" s="135" t="s">
        <v>459</v>
      </c>
      <c r="F410" s="179" t="s">
        <v>460</v>
      </c>
      <c r="G410" s="136" t="s">
        <v>164</v>
      </c>
      <c r="H410" s="137">
        <v>3</v>
      </c>
      <c r="I410" s="181"/>
      <c r="J410" s="181"/>
      <c r="K410" s="180">
        <f t="shared" ref="K410:K418" si="1">ROUND(P410*H410,2)</f>
        <v>0</v>
      </c>
      <c r="L410" s="179" t="s">
        <v>3</v>
      </c>
      <c r="M410" s="33"/>
      <c r="N410" s="138" t="s">
        <v>3</v>
      </c>
      <c r="O410" s="41" t="s">
        <v>46</v>
      </c>
      <c r="P410" s="191">
        <f t="shared" ref="P410:P418" si="2">I410+J410</f>
        <v>0</v>
      </c>
      <c r="Q410" s="191">
        <f t="shared" ref="Q410:Q418" si="3">ROUND(I410*H410,2)</f>
        <v>0</v>
      </c>
      <c r="R410" s="191">
        <f t="shared" ref="R410:R418" si="4">ROUND(J410*H410,2)</f>
        <v>0</v>
      </c>
      <c r="S410" s="168"/>
      <c r="T410" s="139">
        <f t="shared" ref="T410:T418" si="5">S410*H410</f>
        <v>0</v>
      </c>
      <c r="U410" s="139">
        <v>0</v>
      </c>
      <c r="V410" s="139">
        <f t="shared" ref="V410:V418" si="6">U410*H410</f>
        <v>0</v>
      </c>
      <c r="W410" s="139">
        <v>0</v>
      </c>
      <c r="X410" s="140">
        <f t="shared" ref="X410:X418" si="7">W410*H410</f>
        <v>0</v>
      </c>
      <c r="AR410" s="16" t="s">
        <v>149</v>
      </c>
      <c r="AT410" s="16" t="s">
        <v>147</v>
      </c>
      <c r="AU410" s="16" t="s">
        <v>98</v>
      </c>
      <c r="AY410" s="16" t="s">
        <v>145</v>
      </c>
      <c r="BE410" s="98">
        <f t="shared" ref="BE410:BE418" si="8">IF(O410="základní",K410,0)</f>
        <v>0</v>
      </c>
      <c r="BF410" s="98">
        <f t="shared" ref="BF410:BF418" si="9">IF(O410="snížená",K410,0)</f>
        <v>0</v>
      </c>
      <c r="BG410" s="98">
        <f t="shared" ref="BG410:BG418" si="10">IF(O410="zákl. přenesená",K410,0)</f>
        <v>0</v>
      </c>
      <c r="BH410" s="98">
        <f t="shared" ref="BH410:BH418" si="11">IF(O410="sníž. přenesená",K410,0)</f>
        <v>0</v>
      </c>
      <c r="BI410" s="98">
        <f t="shared" ref="BI410:BI418" si="12">IF(O410="nulová",K410,0)</f>
        <v>0</v>
      </c>
      <c r="BJ410" s="16" t="s">
        <v>23</v>
      </c>
      <c r="BK410" s="98">
        <f t="shared" ref="BK410:BK418" si="13">ROUND(P410*H410,2)</f>
        <v>0</v>
      </c>
      <c r="BL410" s="16" t="s">
        <v>149</v>
      </c>
      <c r="BM410" s="16" t="s">
        <v>461</v>
      </c>
    </row>
    <row r="411" spans="2:65" s="173" customFormat="1" ht="22.5" customHeight="1" x14ac:dyDescent="0.3">
      <c r="B411" s="117"/>
      <c r="C411" s="134" t="s">
        <v>462</v>
      </c>
      <c r="D411" s="134" t="s">
        <v>147</v>
      </c>
      <c r="E411" s="135" t="s">
        <v>463</v>
      </c>
      <c r="F411" s="179" t="s">
        <v>464</v>
      </c>
      <c r="G411" s="136" t="s">
        <v>164</v>
      </c>
      <c r="H411" s="137">
        <v>1</v>
      </c>
      <c r="I411" s="181"/>
      <c r="J411" s="181"/>
      <c r="K411" s="180">
        <f t="shared" si="1"/>
        <v>0</v>
      </c>
      <c r="L411" s="179" t="s">
        <v>3</v>
      </c>
      <c r="M411" s="33"/>
      <c r="N411" s="138" t="s">
        <v>3</v>
      </c>
      <c r="O411" s="41" t="s">
        <v>46</v>
      </c>
      <c r="P411" s="191">
        <f t="shared" si="2"/>
        <v>0</v>
      </c>
      <c r="Q411" s="191">
        <f t="shared" si="3"/>
        <v>0</v>
      </c>
      <c r="R411" s="191">
        <f t="shared" si="4"/>
        <v>0</v>
      </c>
      <c r="S411" s="168"/>
      <c r="T411" s="139">
        <f t="shared" si="5"/>
        <v>0</v>
      </c>
      <c r="U411" s="139">
        <v>0</v>
      </c>
      <c r="V411" s="139">
        <f t="shared" si="6"/>
        <v>0</v>
      </c>
      <c r="W411" s="139">
        <v>0</v>
      </c>
      <c r="X411" s="140">
        <f t="shared" si="7"/>
        <v>0</v>
      </c>
      <c r="AR411" s="16" t="s">
        <v>149</v>
      </c>
      <c r="AT411" s="16" t="s">
        <v>147</v>
      </c>
      <c r="AU411" s="16" t="s">
        <v>98</v>
      </c>
      <c r="AY411" s="16" t="s">
        <v>145</v>
      </c>
      <c r="BE411" s="98">
        <f t="shared" si="8"/>
        <v>0</v>
      </c>
      <c r="BF411" s="98">
        <f t="shared" si="9"/>
        <v>0</v>
      </c>
      <c r="BG411" s="98">
        <f t="shared" si="10"/>
        <v>0</v>
      </c>
      <c r="BH411" s="98">
        <f t="shared" si="11"/>
        <v>0</v>
      </c>
      <c r="BI411" s="98">
        <f t="shared" si="12"/>
        <v>0</v>
      </c>
      <c r="BJ411" s="16" t="s">
        <v>23</v>
      </c>
      <c r="BK411" s="98">
        <f t="shared" si="13"/>
        <v>0</v>
      </c>
      <c r="BL411" s="16" t="s">
        <v>149</v>
      </c>
      <c r="BM411" s="16" t="s">
        <v>465</v>
      </c>
    </row>
    <row r="412" spans="2:65" s="173" customFormat="1" ht="22.5" customHeight="1" x14ac:dyDescent="0.3">
      <c r="B412" s="117"/>
      <c r="C412" s="134" t="s">
        <v>466</v>
      </c>
      <c r="D412" s="134" t="s">
        <v>147</v>
      </c>
      <c r="E412" s="135" t="s">
        <v>467</v>
      </c>
      <c r="F412" s="179" t="s">
        <v>468</v>
      </c>
      <c r="G412" s="136" t="s">
        <v>164</v>
      </c>
      <c r="H412" s="137">
        <v>1</v>
      </c>
      <c r="I412" s="181"/>
      <c r="J412" s="181"/>
      <c r="K412" s="180">
        <f t="shared" si="1"/>
        <v>0</v>
      </c>
      <c r="L412" s="179" t="s">
        <v>3</v>
      </c>
      <c r="M412" s="33"/>
      <c r="N412" s="138" t="s">
        <v>3</v>
      </c>
      <c r="O412" s="41" t="s">
        <v>46</v>
      </c>
      <c r="P412" s="191">
        <f t="shared" si="2"/>
        <v>0</v>
      </c>
      <c r="Q412" s="191">
        <f t="shared" si="3"/>
        <v>0</v>
      </c>
      <c r="R412" s="191">
        <f t="shared" si="4"/>
        <v>0</v>
      </c>
      <c r="S412" s="168"/>
      <c r="T412" s="139">
        <f t="shared" si="5"/>
        <v>0</v>
      </c>
      <c r="U412" s="139">
        <v>0</v>
      </c>
      <c r="V412" s="139">
        <f t="shared" si="6"/>
        <v>0</v>
      </c>
      <c r="W412" s="139">
        <v>0</v>
      </c>
      <c r="X412" s="140">
        <f t="shared" si="7"/>
        <v>0</v>
      </c>
      <c r="AR412" s="16" t="s">
        <v>149</v>
      </c>
      <c r="AT412" s="16" t="s">
        <v>147</v>
      </c>
      <c r="AU412" s="16" t="s">
        <v>98</v>
      </c>
      <c r="AY412" s="16" t="s">
        <v>145</v>
      </c>
      <c r="BE412" s="98">
        <f t="shared" si="8"/>
        <v>0</v>
      </c>
      <c r="BF412" s="98">
        <f t="shared" si="9"/>
        <v>0</v>
      </c>
      <c r="BG412" s="98">
        <f t="shared" si="10"/>
        <v>0</v>
      </c>
      <c r="BH412" s="98">
        <f t="shared" si="11"/>
        <v>0</v>
      </c>
      <c r="BI412" s="98">
        <f t="shared" si="12"/>
        <v>0</v>
      </c>
      <c r="BJ412" s="16" t="s">
        <v>23</v>
      </c>
      <c r="BK412" s="98">
        <f t="shared" si="13"/>
        <v>0</v>
      </c>
      <c r="BL412" s="16" t="s">
        <v>149</v>
      </c>
      <c r="BM412" s="16" t="s">
        <v>469</v>
      </c>
    </row>
    <row r="413" spans="2:65" s="173" customFormat="1" ht="31.5" customHeight="1" x14ac:dyDescent="0.3">
      <c r="B413" s="117"/>
      <c r="C413" s="134" t="s">
        <v>470</v>
      </c>
      <c r="D413" s="134" t="s">
        <v>147</v>
      </c>
      <c r="E413" s="135" t="s">
        <v>471</v>
      </c>
      <c r="F413" s="179" t="s">
        <v>472</v>
      </c>
      <c r="G413" s="136" t="s">
        <v>164</v>
      </c>
      <c r="H413" s="137">
        <v>1</v>
      </c>
      <c r="I413" s="181"/>
      <c r="J413" s="181"/>
      <c r="K413" s="180">
        <f t="shared" si="1"/>
        <v>0</v>
      </c>
      <c r="L413" s="179" t="s">
        <v>3</v>
      </c>
      <c r="M413" s="33"/>
      <c r="N413" s="138" t="s">
        <v>3</v>
      </c>
      <c r="O413" s="41" t="s">
        <v>46</v>
      </c>
      <c r="P413" s="191">
        <f t="shared" si="2"/>
        <v>0</v>
      </c>
      <c r="Q413" s="191">
        <f t="shared" si="3"/>
        <v>0</v>
      </c>
      <c r="R413" s="191">
        <f t="shared" si="4"/>
        <v>0</v>
      </c>
      <c r="S413" s="168"/>
      <c r="T413" s="139">
        <f t="shared" si="5"/>
        <v>0</v>
      </c>
      <c r="U413" s="139">
        <v>0</v>
      </c>
      <c r="V413" s="139">
        <f t="shared" si="6"/>
        <v>0</v>
      </c>
      <c r="W413" s="139">
        <v>0</v>
      </c>
      <c r="X413" s="140">
        <f t="shared" si="7"/>
        <v>0</v>
      </c>
      <c r="AR413" s="16" t="s">
        <v>149</v>
      </c>
      <c r="AT413" s="16" t="s">
        <v>147</v>
      </c>
      <c r="AU413" s="16" t="s">
        <v>98</v>
      </c>
      <c r="AY413" s="16" t="s">
        <v>145</v>
      </c>
      <c r="BE413" s="98">
        <f t="shared" si="8"/>
        <v>0</v>
      </c>
      <c r="BF413" s="98">
        <f t="shared" si="9"/>
        <v>0</v>
      </c>
      <c r="BG413" s="98">
        <f t="shared" si="10"/>
        <v>0</v>
      </c>
      <c r="BH413" s="98">
        <f t="shared" si="11"/>
        <v>0</v>
      </c>
      <c r="BI413" s="98">
        <f t="shared" si="12"/>
        <v>0</v>
      </c>
      <c r="BJ413" s="16" t="s">
        <v>23</v>
      </c>
      <c r="BK413" s="98">
        <f t="shared" si="13"/>
        <v>0</v>
      </c>
      <c r="BL413" s="16" t="s">
        <v>149</v>
      </c>
      <c r="BM413" s="16" t="s">
        <v>473</v>
      </c>
    </row>
    <row r="414" spans="2:65" s="173" customFormat="1" ht="22.5" customHeight="1" x14ac:dyDescent="0.3">
      <c r="B414" s="117"/>
      <c r="C414" s="134" t="s">
        <v>474</v>
      </c>
      <c r="D414" s="134" t="s">
        <v>147</v>
      </c>
      <c r="E414" s="135" t="s">
        <v>475</v>
      </c>
      <c r="F414" s="179" t="s">
        <v>476</v>
      </c>
      <c r="G414" s="136" t="s">
        <v>164</v>
      </c>
      <c r="H414" s="137">
        <v>1</v>
      </c>
      <c r="I414" s="181"/>
      <c r="J414" s="181"/>
      <c r="K414" s="180">
        <f t="shared" si="1"/>
        <v>0</v>
      </c>
      <c r="L414" s="179" t="s">
        <v>3</v>
      </c>
      <c r="M414" s="33"/>
      <c r="N414" s="138" t="s">
        <v>3</v>
      </c>
      <c r="O414" s="41" t="s">
        <v>46</v>
      </c>
      <c r="P414" s="191">
        <f t="shared" si="2"/>
        <v>0</v>
      </c>
      <c r="Q414" s="191">
        <f t="shared" si="3"/>
        <v>0</v>
      </c>
      <c r="R414" s="191">
        <f t="shared" si="4"/>
        <v>0</v>
      </c>
      <c r="S414" s="168"/>
      <c r="T414" s="139">
        <f t="shared" si="5"/>
        <v>0</v>
      </c>
      <c r="U414" s="139">
        <v>0</v>
      </c>
      <c r="V414" s="139">
        <f t="shared" si="6"/>
        <v>0</v>
      </c>
      <c r="W414" s="139">
        <v>0</v>
      </c>
      <c r="X414" s="140">
        <f t="shared" si="7"/>
        <v>0</v>
      </c>
      <c r="AR414" s="16" t="s">
        <v>149</v>
      </c>
      <c r="AT414" s="16" t="s">
        <v>147</v>
      </c>
      <c r="AU414" s="16" t="s">
        <v>98</v>
      </c>
      <c r="AY414" s="16" t="s">
        <v>145</v>
      </c>
      <c r="BE414" s="98">
        <f t="shared" si="8"/>
        <v>0</v>
      </c>
      <c r="BF414" s="98">
        <f t="shared" si="9"/>
        <v>0</v>
      </c>
      <c r="BG414" s="98">
        <f t="shared" si="10"/>
        <v>0</v>
      </c>
      <c r="BH414" s="98">
        <f t="shared" si="11"/>
        <v>0</v>
      </c>
      <c r="BI414" s="98">
        <f t="shared" si="12"/>
        <v>0</v>
      </c>
      <c r="BJ414" s="16" t="s">
        <v>23</v>
      </c>
      <c r="BK414" s="98">
        <f t="shared" si="13"/>
        <v>0</v>
      </c>
      <c r="BL414" s="16" t="s">
        <v>149</v>
      </c>
      <c r="BM414" s="16" t="s">
        <v>477</v>
      </c>
    </row>
    <row r="415" spans="2:65" s="173" customFormat="1" ht="22.5" customHeight="1" x14ac:dyDescent="0.3">
      <c r="B415" s="117"/>
      <c r="C415" s="134" t="s">
        <v>479</v>
      </c>
      <c r="D415" s="134" t="s">
        <v>147</v>
      </c>
      <c r="E415" s="135" t="s">
        <v>480</v>
      </c>
      <c r="F415" s="179" t="s">
        <v>481</v>
      </c>
      <c r="G415" s="136" t="s">
        <v>164</v>
      </c>
      <c r="H415" s="137">
        <v>2</v>
      </c>
      <c r="I415" s="181"/>
      <c r="J415" s="181"/>
      <c r="K415" s="180">
        <f t="shared" si="1"/>
        <v>0</v>
      </c>
      <c r="L415" s="179" t="s">
        <v>3</v>
      </c>
      <c r="M415" s="33"/>
      <c r="N415" s="138" t="s">
        <v>3</v>
      </c>
      <c r="O415" s="41" t="s">
        <v>46</v>
      </c>
      <c r="P415" s="191">
        <f t="shared" si="2"/>
        <v>0</v>
      </c>
      <c r="Q415" s="191">
        <f t="shared" si="3"/>
        <v>0</v>
      </c>
      <c r="R415" s="191">
        <f t="shared" si="4"/>
        <v>0</v>
      </c>
      <c r="S415" s="168"/>
      <c r="T415" s="139">
        <f t="shared" si="5"/>
        <v>0</v>
      </c>
      <c r="U415" s="139">
        <v>0</v>
      </c>
      <c r="V415" s="139">
        <f t="shared" si="6"/>
        <v>0</v>
      </c>
      <c r="W415" s="139">
        <v>0</v>
      </c>
      <c r="X415" s="140">
        <f t="shared" si="7"/>
        <v>0</v>
      </c>
      <c r="AR415" s="16" t="s">
        <v>149</v>
      </c>
      <c r="AT415" s="16" t="s">
        <v>147</v>
      </c>
      <c r="AU415" s="16" t="s">
        <v>98</v>
      </c>
      <c r="AY415" s="16" t="s">
        <v>145</v>
      </c>
      <c r="BE415" s="98">
        <f t="shared" si="8"/>
        <v>0</v>
      </c>
      <c r="BF415" s="98">
        <f t="shared" si="9"/>
        <v>0</v>
      </c>
      <c r="BG415" s="98">
        <f t="shared" si="10"/>
        <v>0</v>
      </c>
      <c r="BH415" s="98">
        <f t="shared" si="11"/>
        <v>0</v>
      </c>
      <c r="BI415" s="98">
        <f t="shared" si="12"/>
        <v>0</v>
      </c>
      <c r="BJ415" s="16" t="s">
        <v>23</v>
      </c>
      <c r="BK415" s="98">
        <f t="shared" si="13"/>
        <v>0</v>
      </c>
      <c r="BL415" s="16" t="s">
        <v>149</v>
      </c>
      <c r="BM415" s="16" t="s">
        <v>482</v>
      </c>
    </row>
    <row r="416" spans="2:65" s="173" customFormat="1" ht="22.5" customHeight="1" x14ac:dyDescent="0.3">
      <c r="B416" s="117"/>
      <c r="C416" s="134" t="s">
        <v>483</v>
      </c>
      <c r="D416" s="134" t="s">
        <v>147</v>
      </c>
      <c r="E416" s="135" t="s">
        <v>484</v>
      </c>
      <c r="F416" s="179" t="s">
        <v>485</v>
      </c>
      <c r="G416" s="136" t="s">
        <v>164</v>
      </c>
      <c r="H416" s="137">
        <v>2</v>
      </c>
      <c r="I416" s="181"/>
      <c r="J416" s="181"/>
      <c r="K416" s="180">
        <f t="shared" si="1"/>
        <v>0</v>
      </c>
      <c r="L416" s="179" t="s">
        <v>3</v>
      </c>
      <c r="M416" s="33"/>
      <c r="N416" s="138" t="s">
        <v>3</v>
      </c>
      <c r="O416" s="41" t="s">
        <v>46</v>
      </c>
      <c r="P416" s="191">
        <f t="shared" si="2"/>
        <v>0</v>
      </c>
      <c r="Q416" s="191">
        <f t="shared" si="3"/>
        <v>0</v>
      </c>
      <c r="R416" s="191">
        <f t="shared" si="4"/>
        <v>0</v>
      </c>
      <c r="S416" s="168"/>
      <c r="T416" s="139">
        <f t="shared" si="5"/>
        <v>0</v>
      </c>
      <c r="U416" s="139">
        <v>0</v>
      </c>
      <c r="V416" s="139">
        <f t="shared" si="6"/>
        <v>0</v>
      </c>
      <c r="W416" s="139">
        <v>0</v>
      </c>
      <c r="X416" s="140">
        <f t="shared" si="7"/>
        <v>0</v>
      </c>
      <c r="AR416" s="16" t="s">
        <v>149</v>
      </c>
      <c r="AT416" s="16" t="s">
        <v>147</v>
      </c>
      <c r="AU416" s="16" t="s">
        <v>98</v>
      </c>
      <c r="AY416" s="16" t="s">
        <v>145</v>
      </c>
      <c r="BE416" s="98">
        <f t="shared" si="8"/>
        <v>0</v>
      </c>
      <c r="BF416" s="98">
        <f t="shared" si="9"/>
        <v>0</v>
      </c>
      <c r="BG416" s="98">
        <f t="shared" si="10"/>
        <v>0</v>
      </c>
      <c r="BH416" s="98">
        <f t="shared" si="11"/>
        <v>0</v>
      </c>
      <c r="BI416" s="98">
        <f t="shared" si="12"/>
        <v>0</v>
      </c>
      <c r="BJ416" s="16" t="s">
        <v>23</v>
      </c>
      <c r="BK416" s="98">
        <f t="shared" si="13"/>
        <v>0</v>
      </c>
      <c r="BL416" s="16" t="s">
        <v>149</v>
      </c>
      <c r="BM416" s="16" t="s">
        <v>486</v>
      </c>
    </row>
    <row r="417" spans="2:65" s="173" customFormat="1" ht="22.5" customHeight="1" x14ac:dyDescent="0.3">
      <c r="B417" s="117"/>
      <c r="C417" s="134" t="s">
        <v>487</v>
      </c>
      <c r="D417" s="134" t="s">
        <v>147</v>
      </c>
      <c r="E417" s="135" t="s">
        <v>488</v>
      </c>
      <c r="F417" s="179" t="s">
        <v>489</v>
      </c>
      <c r="G417" s="136" t="s">
        <v>164</v>
      </c>
      <c r="H417" s="137">
        <v>1</v>
      </c>
      <c r="I417" s="181"/>
      <c r="J417" s="181"/>
      <c r="K417" s="180">
        <f t="shared" si="1"/>
        <v>0</v>
      </c>
      <c r="L417" s="179" t="s">
        <v>3</v>
      </c>
      <c r="M417" s="33"/>
      <c r="N417" s="138" t="s">
        <v>3</v>
      </c>
      <c r="O417" s="41" t="s">
        <v>46</v>
      </c>
      <c r="P417" s="191">
        <f t="shared" si="2"/>
        <v>0</v>
      </c>
      <c r="Q417" s="191">
        <f t="shared" si="3"/>
        <v>0</v>
      </c>
      <c r="R417" s="191">
        <f t="shared" si="4"/>
        <v>0</v>
      </c>
      <c r="S417" s="168"/>
      <c r="T417" s="139">
        <f t="shared" si="5"/>
        <v>0</v>
      </c>
      <c r="U417" s="139">
        <v>0</v>
      </c>
      <c r="V417" s="139">
        <f t="shared" si="6"/>
        <v>0</v>
      </c>
      <c r="W417" s="139">
        <v>0</v>
      </c>
      <c r="X417" s="140">
        <f t="shared" si="7"/>
        <v>0</v>
      </c>
      <c r="AR417" s="16" t="s">
        <v>149</v>
      </c>
      <c r="AT417" s="16" t="s">
        <v>147</v>
      </c>
      <c r="AU417" s="16" t="s">
        <v>98</v>
      </c>
      <c r="AY417" s="16" t="s">
        <v>145</v>
      </c>
      <c r="BE417" s="98">
        <f t="shared" si="8"/>
        <v>0</v>
      </c>
      <c r="BF417" s="98">
        <f t="shared" si="9"/>
        <v>0</v>
      </c>
      <c r="BG417" s="98">
        <f t="shared" si="10"/>
        <v>0</v>
      </c>
      <c r="BH417" s="98">
        <f t="shared" si="11"/>
        <v>0</v>
      </c>
      <c r="BI417" s="98">
        <f t="shared" si="12"/>
        <v>0</v>
      </c>
      <c r="BJ417" s="16" t="s">
        <v>23</v>
      </c>
      <c r="BK417" s="98">
        <f t="shared" si="13"/>
        <v>0</v>
      </c>
      <c r="BL417" s="16" t="s">
        <v>149</v>
      </c>
      <c r="BM417" s="16" t="s">
        <v>490</v>
      </c>
    </row>
    <row r="418" spans="2:65" s="173" customFormat="1" ht="22.5" customHeight="1" x14ac:dyDescent="0.3">
      <c r="B418" s="117"/>
      <c r="C418" s="134" t="s">
        <v>491</v>
      </c>
      <c r="D418" s="134" t="s">
        <v>147</v>
      </c>
      <c r="E418" s="135" t="s">
        <v>492</v>
      </c>
      <c r="F418" s="179" t="s">
        <v>493</v>
      </c>
      <c r="G418" s="136" t="s">
        <v>164</v>
      </c>
      <c r="H418" s="137">
        <v>1</v>
      </c>
      <c r="I418" s="181"/>
      <c r="J418" s="181"/>
      <c r="K418" s="180">
        <f t="shared" si="1"/>
        <v>0</v>
      </c>
      <c r="L418" s="179" t="s">
        <v>3</v>
      </c>
      <c r="M418" s="33"/>
      <c r="N418" s="138" t="s">
        <v>3</v>
      </c>
      <c r="O418" s="41" t="s">
        <v>46</v>
      </c>
      <c r="P418" s="191">
        <f t="shared" si="2"/>
        <v>0</v>
      </c>
      <c r="Q418" s="191">
        <f t="shared" si="3"/>
        <v>0</v>
      </c>
      <c r="R418" s="191">
        <f t="shared" si="4"/>
        <v>0</v>
      </c>
      <c r="S418" s="168"/>
      <c r="T418" s="139">
        <f t="shared" si="5"/>
        <v>0</v>
      </c>
      <c r="U418" s="139">
        <v>0</v>
      </c>
      <c r="V418" s="139">
        <f t="shared" si="6"/>
        <v>0</v>
      </c>
      <c r="W418" s="139">
        <v>0</v>
      </c>
      <c r="X418" s="140">
        <f t="shared" si="7"/>
        <v>0</v>
      </c>
      <c r="AR418" s="16" t="s">
        <v>149</v>
      </c>
      <c r="AT418" s="16" t="s">
        <v>147</v>
      </c>
      <c r="AU418" s="16" t="s">
        <v>98</v>
      </c>
      <c r="AY418" s="16" t="s">
        <v>145</v>
      </c>
      <c r="BE418" s="98">
        <f t="shared" si="8"/>
        <v>0</v>
      </c>
      <c r="BF418" s="98">
        <f t="shared" si="9"/>
        <v>0</v>
      </c>
      <c r="BG418" s="98">
        <f t="shared" si="10"/>
        <v>0</v>
      </c>
      <c r="BH418" s="98">
        <f t="shared" si="11"/>
        <v>0</v>
      </c>
      <c r="BI418" s="98">
        <f t="shared" si="12"/>
        <v>0</v>
      </c>
      <c r="BJ418" s="16" t="s">
        <v>23</v>
      </c>
      <c r="BK418" s="98">
        <f t="shared" si="13"/>
        <v>0</v>
      </c>
      <c r="BL418" s="16" t="s">
        <v>149</v>
      </c>
      <c r="BM418" s="16" t="s">
        <v>494</v>
      </c>
    </row>
    <row r="419" spans="2:65" s="9" customFormat="1" ht="29.85" customHeight="1" x14ac:dyDescent="0.3">
      <c r="B419" s="124"/>
      <c r="D419" s="431" t="s">
        <v>82</v>
      </c>
      <c r="E419" s="133" t="s">
        <v>1678</v>
      </c>
      <c r="F419" s="133" t="s">
        <v>1677</v>
      </c>
      <c r="I419" s="430"/>
      <c r="J419" s="430"/>
      <c r="K419" s="429">
        <f>BK419</f>
        <v>0</v>
      </c>
      <c r="M419" s="124"/>
      <c r="N419" s="126"/>
      <c r="O419" s="125"/>
      <c r="P419" s="125"/>
      <c r="Q419" s="127">
        <f>SUM(Q420:Q422)</f>
        <v>0</v>
      </c>
      <c r="R419" s="127">
        <f>SUM(R420:R422)</f>
        <v>0</v>
      </c>
      <c r="S419" s="125"/>
      <c r="T419" s="128">
        <f>SUM(T420:T422)</f>
        <v>0</v>
      </c>
      <c r="U419" s="125"/>
      <c r="V419" s="128">
        <f>SUM(V420:V422)</f>
        <v>0</v>
      </c>
      <c r="W419" s="125"/>
      <c r="X419" s="129">
        <f>SUM(X420:X422)</f>
        <v>0</v>
      </c>
      <c r="AR419" s="130" t="s">
        <v>23</v>
      </c>
      <c r="AT419" s="131" t="s">
        <v>82</v>
      </c>
      <c r="AU419" s="131" t="s">
        <v>23</v>
      </c>
      <c r="AY419" s="130" t="s">
        <v>145</v>
      </c>
      <c r="BK419" s="132">
        <f>SUM(BK420:BK422)</f>
        <v>0</v>
      </c>
    </row>
    <row r="420" spans="2:65" s="173" customFormat="1" ht="22.5" customHeight="1" x14ac:dyDescent="0.3">
      <c r="B420" s="117"/>
      <c r="C420" s="134" t="s">
        <v>495</v>
      </c>
      <c r="D420" s="134" t="s">
        <v>147</v>
      </c>
      <c r="E420" s="135" t="s">
        <v>496</v>
      </c>
      <c r="F420" s="179" t="s">
        <v>497</v>
      </c>
      <c r="G420" s="136" t="s">
        <v>171</v>
      </c>
      <c r="H420" s="137">
        <v>95.391999999999996</v>
      </c>
      <c r="I420" s="181"/>
      <c r="J420" s="181"/>
      <c r="K420" s="180">
        <f>ROUND(P420*H420,2)</f>
        <v>0</v>
      </c>
      <c r="L420" s="179" t="s">
        <v>1652</v>
      </c>
      <c r="M420" s="33"/>
      <c r="N420" s="138" t="s">
        <v>3</v>
      </c>
      <c r="O420" s="41" t="s">
        <v>46</v>
      </c>
      <c r="P420" s="191">
        <f>I420+J420</f>
        <v>0</v>
      </c>
      <c r="Q420" s="191">
        <f>ROUND(I420*H420,2)</f>
        <v>0</v>
      </c>
      <c r="R420" s="191">
        <f>ROUND(J420*H420,2)</f>
        <v>0</v>
      </c>
      <c r="S420" s="168"/>
      <c r="T420" s="139">
        <f>S420*H420</f>
        <v>0</v>
      </c>
      <c r="U420" s="139">
        <v>0</v>
      </c>
      <c r="V420" s="139">
        <f>U420*H420</f>
        <v>0</v>
      </c>
      <c r="W420" s="139">
        <v>0</v>
      </c>
      <c r="X420" s="140">
        <f>W420*H420</f>
        <v>0</v>
      </c>
      <c r="AR420" s="16" t="s">
        <v>149</v>
      </c>
      <c r="AT420" s="16" t="s">
        <v>147</v>
      </c>
      <c r="AU420" s="16" t="s">
        <v>98</v>
      </c>
      <c r="AY420" s="16" t="s">
        <v>145</v>
      </c>
      <c r="BE420" s="98">
        <f>IF(O420="základní",K420,0)</f>
        <v>0</v>
      </c>
      <c r="BF420" s="98">
        <f>IF(O420="snížená",K420,0)</f>
        <v>0</v>
      </c>
      <c r="BG420" s="98">
        <f>IF(O420="zákl. přenesená",K420,0)</f>
        <v>0</v>
      </c>
      <c r="BH420" s="98">
        <f>IF(O420="sníž. přenesená",K420,0)</f>
        <v>0</v>
      </c>
      <c r="BI420" s="98">
        <f>IF(O420="nulová",K420,0)</f>
        <v>0</v>
      </c>
      <c r="BJ420" s="16" t="s">
        <v>23</v>
      </c>
      <c r="BK420" s="98">
        <f>ROUND(P420*H420,2)</f>
        <v>0</v>
      </c>
      <c r="BL420" s="16" t="s">
        <v>149</v>
      </c>
      <c r="BM420" s="16" t="s">
        <v>498</v>
      </c>
    </row>
    <row r="421" spans="2:65" s="173" customFormat="1" ht="22.5" customHeight="1" x14ac:dyDescent="0.3">
      <c r="B421" s="117"/>
      <c r="C421" s="134" t="s">
        <v>499</v>
      </c>
      <c r="D421" s="134" t="s">
        <v>147</v>
      </c>
      <c r="E421" s="135" t="s">
        <v>500</v>
      </c>
      <c r="F421" s="179" t="s">
        <v>501</v>
      </c>
      <c r="G421" s="136" t="s">
        <v>171</v>
      </c>
      <c r="H421" s="137">
        <v>95.391999999999996</v>
      </c>
      <c r="I421" s="181"/>
      <c r="J421" s="181"/>
      <c r="K421" s="180">
        <f>ROUND(P421*H421,2)</f>
        <v>0</v>
      </c>
      <c r="L421" s="179" t="s">
        <v>3</v>
      </c>
      <c r="M421" s="33"/>
      <c r="N421" s="138" t="s">
        <v>3</v>
      </c>
      <c r="O421" s="41" t="s">
        <v>46</v>
      </c>
      <c r="P421" s="191">
        <f>I421+J421</f>
        <v>0</v>
      </c>
      <c r="Q421" s="191">
        <f>ROUND(I421*H421,2)</f>
        <v>0</v>
      </c>
      <c r="R421" s="191">
        <f>ROUND(J421*H421,2)</f>
        <v>0</v>
      </c>
      <c r="S421" s="168"/>
      <c r="T421" s="139">
        <f>S421*H421</f>
        <v>0</v>
      </c>
      <c r="U421" s="139">
        <v>0</v>
      </c>
      <c r="V421" s="139">
        <f>U421*H421</f>
        <v>0</v>
      </c>
      <c r="W421" s="139">
        <v>0</v>
      </c>
      <c r="X421" s="140">
        <f>W421*H421</f>
        <v>0</v>
      </c>
      <c r="AR421" s="16" t="s">
        <v>149</v>
      </c>
      <c r="AT421" s="16" t="s">
        <v>147</v>
      </c>
      <c r="AU421" s="16" t="s">
        <v>98</v>
      </c>
      <c r="AY421" s="16" t="s">
        <v>145</v>
      </c>
      <c r="BE421" s="98">
        <f>IF(O421="základní",K421,0)</f>
        <v>0</v>
      </c>
      <c r="BF421" s="98">
        <f>IF(O421="snížená",K421,0)</f>
        <v>0</v>
      </c>
      <c r="BG421" s="98">
        <f>IF(O421="zákl. přenesená",K421,0)</f>
        <v>0</v>
      </c>
      <c r="BH421" s="98">
        <f>IF(O421="sníž. přenesená",K421,0)</f>
        <v>0</v>
      </c>
      <c r="BI421" s="98">
        <f>IF(O421="nulová",K421,0)</f>
        <v>0</v>
      </c>
      <c r="BJ421" s="16" t="s">
        <v>23</v>
      </c>
      <c r="BK421" s="98">
        <f>ROUND(P421*H421,2)</f>
        <v>0</v>
      </c>
      <c r="BL421" s="16" t="s">
        <v>149</v>
      </c>
      <c r="BM421" s="16" t="s">
        <v>502</v>
      </c>
    </row>
    <row r="422" spans="2:65" s="173" customFormat="1" ht="22.5" customHeight="1" x14ac:dyDescent="0.3">
      <c r="B422" s="117"/>
      <c r="C422" s="134" t="s">
        <v>503</v>
      </c>
      <c r="D422" s="134" t="s">
        <v>147</v>
      </c>
      <c r="E422" s="135" t="s">
        <v>504</v>
      </c>
      <c r="F422" s="179" t="s">
        <v>505</v>
      </c>
      <c r="G422" s="136" t="s">
        <v>171</v>
      </c>
      <c r="H422" s="137">
        <v>95.391999999999996</v>
      </c>
      <c r="I422" s="181"/>
      <c r="J422" s="181"/>
      <c r="K422" s="180">
        <f>ROUND(P422*H422,2)</f>
        <v>0</v>
      </c>
      <c r="L422" s="179" t="s">
        <v>1652</v>
      </c>
      <c r="M422" s="33"/>
      <c r="N422" s="138" t="s">
        <v>3</v>
      </c>
      <c r="O422" s="41" t="s">
        <v>46</v>
      </c>
      <c r="P422" s="191">
        <f>I422+J422</f>
        <v>0</v>
      </c>
      <c r="Q422" s="191">
        <f>ROUND(I422*H422,2)</f>
        <v>0</v>
      </c>
      <c r="R422" s="191">
        <f>ROUND(J422*H422,2)</f>
        <v>0</v>
      </c>
      <c r="S422" s="168"/>
      <c r="T422" s="139">
        <f>S422*H422</f>
        <v>0</v>
      </c>
      <c r="U422" s="139">
        <v>0</v>
      </c>
      <c r="V422" s="139">
        <f>U422*H422</f>
        <v>0</v>
      </c>
      <c r="W422" s="139">
        <v>0</v>
      </c>
      <c r="X422" s="140">
        <f>W422*H422</f>
        <v>0</v>
      </c>
      <c r="AR422" s="16" t="s">
        <v>149</v>
      </c>
      <c r="AT422" s="16" t="s">
        <v>147</v>
      </c>
      <c r="AU422" s="16" t="s">
        <v>98</v>
      </c>
      <c r="AY422" s="16" t="s">
        <v>145</v>
      </c>
      <c r="BE422" s="98">
        <f>IF(O422="základní",K422,0)</f>
        <v>0</v>
      </c>
      <c r="BF422" s="98">
        <f>IF(O422="snížená",K422,0)</f>
        <v>0</v>
      </c>
      <c r="BG422" s="98">
        <f>IF(O422="zákl. přenesená",K422,0)</f>
        <v>0</v>
      </c>
      <c r="BH422" s="98">
        <f>IF(O422="sníž. přenesená",K422,0)</f>
        <v>0</v>
      </c>
      <c r="BI422" s="98">
        <f>IF(O422="nulová",K422,0)</f>
        <v>0</v>
      </c>
      <c r="BJ422" s="16" t="s">
        <v>23</v>
      </c>
      <c r="BK422" s="98">
        <f>ROUND(P422*H422,2)</f>
        <v>0</v>
      </c>
      <c r="BL422" s="16" t="s">
        <v>149</v>
      </c>
      <c r="BM422" s="16" t="s">
        <v>506</v>
      </c>
    </row>
    <row r="423" spans="2:65" s="9" customFormat="1" ht="29.85" customHeight="1" x14ac:dyDescent="0.3">
      <c r="B423" s="124"/>
      <c r="D423" s="431" t="s">
        <v>82</v>
      </c>
      <c r="E423" s="133" t="s">
        <v>1676</v>
      </c>
      <c r="F423" s="133" t="s">
        <v>1675</v>
      </c>
      <c r="I423" s="430"/>
      <c r="J423" s="430"/>
      <c r="K423" s="429">
        <f>BK423</f>
        <v>0</v>
      </c>
      <c r="M423" s="124"/>
      <c r="N423" s="126"/>
      <c r="O423" s="125"/>
      <c r="P423" s="125"/>
      <c r="Q423" s="127">
        <f>Q424</f>
        <v>0</v>
      </c>
      <c r="R423" s="127">
        <f>R424</f>
        <v>0</v>
      </c>
      <c r="S423" s="125"/>
      <c r="T423" s="128">
        <f>T424</f>
        <v>0</v>
      </c>
      <c r="U423" s="125"/>
      <c r="V423" s="128">
        <f>V424</f>
        <v>0</v>
      </c>
      <c r="W423" s="125"/>
      <c r="X423" s="129">
        <f>X424</f>
        <v>0</v>
      </c>
      <c r="AR423" s="130" t="s">
        <v>23</v>
      </c>
      <c r="AT423" s="131" t="s">
        <v>82</v>
      </c>
      <c r="AU423" s="131" t="s">
        <v>23</v>
      </c>
      <c r="AY423" s="130" t="s">
        <v>145</v>
      </c>
      <c r="BK423" s="132">
        <f>BK424</f>
        <v>0</v>
      </c>
    </row>
    <row r="424" spans="2:65" s="173" customFormat="1" ht="22.5" customHeight="1" x14ac:dyDescent="0.3">
      <c r="B424" s="117"/>
      <c r="C424" s="134" t="s">
        <v>507</v>
      </c>
      <c r="D424" s="134" t="s">
        <v>147</v>
      </c>
      <c r="E424" s="135" t="s">
        <v>508</v>
      </c>
      <c r="F424" s="179" t="s">
        <v>509</v>
      </c>
      <c r="G424" s="136" t="s">
        <v>171</v>
      </c>
      <c r="H424" s="137">
        <v>61.713000000000001</v>
      </c>
      <c r="I424" s="181"/>
      <c r="J424" s="181"/>
      <c r="K424" s="180">
        <f>ROUND(P424*H424,2)</f>
        <v>0</v>
      </c>
      <c r="L424" s="179" t="s">
        <v>1652</v>
      </c>
      <c r="M424" s="33"/>
      <c r="N424" s="138" t="s">
        <v>3</v>
      </c>
      <c r="O424" s="41" t="s">
        <v>46</v>
      </c>
      <c r="P424" s="191">
        <f>I424+J424</f>
        <v>0</v>
      </c>
      <c r="Q424" s="191">
        <f>ROUND(I424*H424,2)</f>
        <v>0</v>
      </c>
      <c r="R424" s="191">
        <f>ROUND(J424*H424,2)</f>
        <v>0</v>
      </c>
      <c r="S424" s="168"/>
      <c r="T424" s="139">
        <f>S424*H424</f>
        <v>0</v>
      </c>
      <c r="U424" s="139">
        <v>0</v>
      </c>
      <c r="V424" s="139">
        <f>U424*H424</f>
        <v>0</v>
      </c>
      <c r="W424" s="139">
        <v>0</v>
      </c>
      <c r="X424" s="140">
        <f>W424*H424</f>
        <v>0</v>
      </c>
      <c r="AR424" s="16" t="s">
        <v>149</v>
      </c>
      <c r="AT424" s="16" t="s">
        <v>147</v>
      </c>
      <c r="AU424" s="16" t="s">
        <v>98</v>
      </c>
      <c r="AY424" s="16" t="s">
        <v>145</v>
      </c>
      <c r="BE424" s="98">
        <f>IF(O424="základní",K424,0)</f>
        <v>0</v>
      </c>
      <c r="BF424" s="98">
        <f>IF(O424="snížená",K424,0)</f>
        <v>0</v>
      </c>
      <c r="BG424" s="98">
        <f>IF(O424="zákl. přenesená",K424,0)</f>
        <v>0</v>
      </c>
      <c r="BH424" s="98">
        <f>IF(O424="sníž. přenesená",K424,0)</f>
        <v>0</v>
      </c>
      <c r="BI424" s="98">
        <f>IF(O424="nulová",K424,0)</f>
        <v>0</v>
      </c>
      <c r="BJ424" s="16" t="s">
        <v>23</v>
      </c>
      <c r="BK424" s="98">
        <f>ROUND(P424*H424,2)</f>
        <v>0</v>
      </c>
      <c r="BL424" s="16" t="s">
        <v>149</v>
      </c>
      <c r="BM424" s="16" t="s">
        <v>510</v>
      </c>
    </row>
    <row r="425" spans="2:65" s="9" customFormat="1" ht="37.35" customHeight="1" x14ac:dyDescent="0.35">
      <c r="B425" s="124"/>
      <c r="D425" s="130" t="s">
        <v>82</v>
      </c>
      <c r="E425" s="433" t="s">
        <v>913</v>
      </c>
      <c r="F425" s="433" t="s">
        <v>914</v>
      </c>
      <c r="I425" s="430"/>
      <c r="J425" s="430"/>
      <c r="K425" s="432">
        <f>BK425</f>
        <v>0</v>
      </c>
      <c r="M425" s="124"/>
      <c r="N425" s="126"/>
      <c r="O425" s="125"/>
      <c r="P425" s="125"/>
      <c r="Q425" s="127">
        <f>Q426+Q453+Q464+Q472+Q477+Q551+Q556+Q610+Q626+Q666</f>
        <v>0</v>
      </c>
      <c r="R425" s="127">
        <f>R426+R453+R464+R472+R477+R551+R556+R610+R626+R666</f>
        <v>0</v>
      </c>
      <c r="S425" s="125"/>
      <c r="T425" s="128">
        <f>T426+T453+T464+T472+T477+T551+T556+T610+T626+T666</f>
        <v>0</v>
      </c>
      <c r="U425" s="125"/>
      <c r="V425" s="128">
        <f>V426+V453+V464+V472+V477+V551+V556+V610+V626+V666</f>
        <v>6.2385982599999998</v>
      </c>
      <c r="W425" s="125"/>
      <c r="X425" s="129">
        <f>X426+X453+X464+X472+X477+X551+X556+X610+X626+X666</f>
        <v>3.5872277400000003</v>
      </c>
      <c r="AR425" s="130" t="s">
        <v>98</v>
      </c>
      <c r="AT425" s="131" t="s">
        <v>82</v>
      </c>
      <c r="AU425" s="131" t="s">
        <v>83</v>
      </c>
      <c r="AY425" s="130" t="s">
        <v>145</v>
      </c>
      <c r="BK425" s="132">
        <f>BK426+BK453+BK464+BK472+BK477+BK551+BK556+BK610+BK626+BK666</f>
        <v>0</v>
      </c>
    </row>
    <row r="426" spans="2:65" s="9" customFormat="1" ht="19.899999999999999" customHeight="1" x14ac:dyDescent="0.3">
      <c r="B426" s="124"/>
      <c r="D426" s="431" t="s">
        <v>82</v>
      </c>
      <c r="E426" s="133" t="s">
        <v>1674</v>
      </c>
      <c r="F426" s="133" t="s">
        <v>1673</v>
      </c>
      <c r="I426" s="430"/>
      <c r="J426" s="430"/>
      <c r="K426" s="429">
        <f>BK426</f>
        <v>0</v>
      </c>
      <c r="M426" s="124"/>
      <c r="N426" s="126"/>
      <c r="O426" s="125"/>
      <c r="P426" s="125"/>
      <c r="Q426" s="127">
        <f>SUM(Q427:Q452)</f>
        <v>0</v>
      </c>
      <c r="R426" s="127">
        <f>SUM(R427:R452)</f>
        <v>0</v>
      </c>
      <c r="S426" s="125"/>
      <c r="T426" s="128">
        <f>SUM(T427:T452)</f>
        <v>0</v>
      </c>
      <c r="U426" s="125"/>
      <c r="V426" s="128">
        <f>SUM(V427:V452)</f>
        <v>0.1292304</v>
      </c>
      <c r="W426" s="125"/>
      <c r="X426" s="129">
        <f>SUM(X427:X452)</f>
        <v>0</v>
      </c>
      <c r="AR426" s="130" t="s">
        <v>98</v>
      </c>
      <c r="AT426" s="131" t="s">
        <v>82</v>
      </c>
      <c r="AU426" s="131" t="s">
        <v>23</v>
      </c>
      <c r="AY426" s="130" t="s">
        <v>145</v>
      </c>
      <c r="BK426" s="132">
        <f>SUM(BK427:BK452)</f>
        <v>0</v>
      </c>
    </row>
    <row r="427" spans="2:65" s="173" customFormat="1" ht="22.5" customHeight="1" x14ac:dyDescent="0.3">
      <c r="B427" s="117"/>
      <c r="C427" s="134" t="s">
        <v>511</v>
      </c>
      <c r="D427" s="134" t="s">
        <v>147</v>
      </c>
      <c r="E427" s="135" t="s">
        <v>512</v>
      </c>
      <c r="F427" s="179" t="s">
        <v>513</v>
      </c>
      <c r="G427" s="136" t="s">
        <v>148</v>
      </c>
      <c r="H427" s="137">
        <v>33.520000000000003</v>
      </c>
      <c r="I427" s="181"/>
      <c r="J427" s="181"/>
      <c r="K427" s="180">
        <f>ROUND(P427*H427,2)</f>
        <v>0</v>
      </c>
      <c r="L427" s="179" t="s">
        <v>1652</v>
      </c>
      <c r="M427" s="33"/>
      <c r="N427" s="138" t="s">
        <v>3</v>
      </c>
      <c r="O427" s="41" t="s">
        <v>46</v>
      </c>
      <c r="P427" s="191">
        <f>I427+J427</f>
        <v>0</v>
      </c>
      <c r="Q427" s="191">
        <f>ROUND(I427*H427,2)</f>
        <v>0</v>
      </c>
      <c r="R427" s="191">
        <f>ROUND(J427*H427,2)</f>
        <v>0</v>
      </c>
      <c r="S427" s="168"/>
      <c r="T427" s="139">
        <f>S427*H427</f>
        <v>0</v>
      </c>
      <c r="U427" s="139">
        <v>0</v>
      </c>
      <c r="V427" s="139">
        <f>U427*H427</f>
        <v>0</v>
      </c>
      <c r="W427" s="139">
        <v>0</v>
      </c>
      <c r="X427" s="140">
        <f>W427*H427</f>
        <v>0</v>
      </c>
      <c r="AR427" s="16" t="s">
        <v>161</v>
      </c>
      <c r="AT427" s="16" t="s">
        <v>147</v>
      </c>
      <c r="AU427" s="16" t="s">
        <v>98</v>
      </c>
      <c r="AY427" s="16" t="s">
        <v>145</v>
      </c>
      <c r="BE427" s="98">
        <f>IF(O427="základní",K427,0)</f>
        <v>0</v>
      </c>
      <c r="BF427" s="98">
        <f>IF(O427="snížená",K427,0)</f>
        <v>0</v>
      </c>
      <c r="BG427" s="98">
        <f>IF(O427="zákl. přenesená",K427,0)</f>
        <v>0</v>
      </c>
      <c r="BH427" s="98">
        <f>IF(O427="sníž. přenesená",K427,0)</f>
        <v>0</v>
      </c>
      <c r="BI427" s="98">
        <f>IF(O427="nulová",K427,0)</f>
        <v>0</v>
      </c>
      <c r="BJ427" s="16" t="s">
        <v>23</v>
      </c>
      <c r="BK427" s="98">
        <f>ROUND(P427*H427,2)</f>
        <v>0</v>
      </c>
      <c r="BL427" s="16" t="s">
        <v>161</v>
      </c>
      <c r="BM427" s="16" t="s">
        <v>514</v>
      </c>
    </row>
    <row r="428" spans="2:65" s="10" customFormat="1" x14ac:dyDescent="0.3">
      <c r="B428" s="141"/>
      <c r="D428" s="437" t="s">
        <v>150</v>
      </c>
      <c r="E428" s="144" t="s">
        <v>3</v>
      </c>
      <c r="F428" s="442" t="s">
        <v>515</v>
      </c>
      <c r="H428" s="144" t="s">
        <v>3</v>
      </c>
      <c r="I428" s="441"/>
      <c r="J428" s="441"/>
      <c r="M428" s="141"/>
      <c r="N428" s="142"/>
      <c r="O428" s="182"/>
      <c r="P428" s="182"/>
      <c r="Q428" s="182"/>
      <c r="R428" s="182"/>
      <c r="S428" s="182"/>
      <c r="T428" s="182"/>
      <c r="U428" s="182"/>
      <c r="V428" s="182"/>
      <c r="W428" s="182"/>
      <c r="X428" s="143"/>
      <c r="AT428" s="144" t="s">
        <v>150</v>
      </c>
      <c r="AU428" s="144" t="s">
        <v>98</v>
      </c>
      <c r="AV428" s="10" t="s">
        <v>23</v>
      </c>
      <c r="AW428" s="10" t="s">
        <v>5</v>
      </c>
      <c r="AX428" s="10" t="s">
        <v>83</v>
      </c>
      <c r="AY428" s="144" t="s">
        <v>145</v>
      </c>
    </row>
    <row r="429" spans="2:65" s="11" customFormat="1" x14ac:dyDescent="0.3">
      <c r="B429" s="145"/>
      <c r="D429" s="437" t="s">
        <v>150</v>
      </c>
      <c r="E429" s="148" t="s">
        <v>3</v>
      </c>
      <c r="F429" s="440" t="s">
        <v>516</v>
      </c>
      <c r="H429" s="439">
        <v>33.520000000000003</v>
      </c>
      <c r="I429" s="438"/>
      <c r="J429" s="438"/>
      <c r="M429" s="145"/>
      <c r="N429" s="146"/>
      <c r="O429" s="177"/>
      <c r="P429" s="177"/>
      <c r="Q429" s="177"/>
      <c r="R429" s="177"/>
      <c r="S429" s="177"/>
      <c r="T429" s="177"/>
      <c r="U429" s="177"/>
      <c r="V429" s="177"/>
      <c r="W429" s="177"/>
      <c r="X429" s="147"/>
      <c r="AT429" s="148" t="s">
        <v>150</v>
      </c>
      <c r="AU429" s="148" t="s">
        <v>98</v>
      </c>
      <c r="AV429" s="11" t="s">
        <v>98</v>
      </c>
      <c r="AW429" s="11" t="s">
        <v>5</v>
      </c>
      <c r="AX429" s="11" t="s">
        <v>83</v>
      </c>
      <c r="AY429" s="148" t="s">
        <v>145</v>
      </c>
    </row>
    <row r="430" spans="2:65" s="12" customFormat="1" x14ac:dyDescent="0.3">
      <c r="B430" s="149"/>
      <c r="D430" s="445" t="s">
        <v>150</v>
      </c>
      <c r="E430" s="444" t="s">
        <v>3</v>
      </c>
      <c r="F430" s="443" t="s">
        <v>151</v>
      </c>
      <c r="H430" s="150">
        <v>33.520000000000003</v>
      </c>
      <c r="I430" s="434"/>
      <c r="J430" s="434"/>
      <c r="M430" s="149"/>
      <c r="N430" s="151"/>
      <c r="O430" s="178"/>
      <c r="P430" s="178"/>
      <c r="Q430" s="178"/>
      <c r="R430" s="178"/>
      <c r="S430" s="178"/>
      <c r="T430" s="178"/>
      <c r="U430" s="178"/>
      <c r="V430" s="178"/>
      <c r="W430" s="178"/>
      <c r="X430" s="152"/>
      <c r="AT430" s="153" t="s">
        <v>150</v>
      </c>
      <c r="AU430" s="153" t="s">
        <v>98</v>
      </c>
      <c r="AV430" s="12" t="s">
        <v>149</v>
      </c>
      <c r="AW430" s="12" t="s">
        <v>5</v>
      </c>
      <c r="AX430" s="12" t="s">
        <v>23</v>
      </c>
      <c r="AY430" s="153" t="s">
        <v>145</v>
      </c>
    </row>
    <row r="431" spans="2:65" s="173" customFormat="1" ht="22.5" customHeight="1" x14ac:dyDescent="0.3">
      <c r="B431" s="117"/>
      <c r="C431" s="154" t="s">
        <v>517</v>
      </c>
      <c r="D431" s="154" t="s">
        <v>159</v>
      </c>
      <c r="E431" s="155" t="s">
        <v>518</v>
      </c>
      <c r="F431" s="183" t="s">
        <v>519</v>
      </c>
      <c r="G431" s="156" t="s">
        <v>520</v>
      </c>
      <c r="H431" s="157">
        <v>55.308</v>
      </c>
      <c r="I431" s="158"/>
      <c r="J431" s="184"/>
      <c r="K431" s="448">
        <f>ROUND(P431*H431,2)</f>
        <v>0</v>
      </c>
      <c r="L431" s="183" t="s">
        <v>1652</v>
      </c>
      <c r="M431" s="447"/>
      <c r="N431" s="446" t="s">
        <v>3</v>
      </c>
      <c r="O431" s="41" t="s">
        <v>46</v>
      </c>
      <c r="P431" s="191">
        <f>I431+J431</f>
        <v>0</v>
      </c>
      <c r="Q431" s="191">
        <f>ROUND(I431*H431,2)</f>
        <v>0</v>
      </c>
      <c r="R431" s="191">
        <f>ROUND(J431*H431,2)</f>
        <v>0</v>
      </c>
      <c r="S431" s="168"/>
      <c r="T431" s="139">
        <f>S431*H431</f>
        <v>0</v>
      </c>
      <c r="U431" s="139">
        <v>1E-3</v>
      </c>
      <c r="V431" s="139">
        <f>U431*H431</f>
        <v>5.5308000000000003E-2</v>
      </c>
      <c r="W431" s="139">
        <v>0</v>
      </c>
      <c r="X431" s="140">
        <f>W431*H431</f>
        <v>0</v>
      </c>
      <c r="AR431" s="16" t="s">
        <v>222</v>
      </c>
      <c r="AT431" s="16" t="s">
        <v>159</v>
      </c>
      <c r="AU431" s="16" t="s">
        <v>98</v>
      </c>
      <c r="AY431" s="16" t="s">
        <v>145</v>
      </c>
      <c r="BE431" s="98">
        <f>IF(O431="základní",K431,0)</f>
        <v>0</v>
      </c>
      <c r="BF431" s="98">
        <f>IF(O431="snížená",K431,0)</f>
        <v>0</v>
      </c>
      <c r="BG431" s="98">
        <f>IF(O431="zákl. přenesená",K431,0)</f>
        <v>0</v>
      </c>
      <c r="BH431" s="98">
        <f>IF(O431="sníž. přenesená",K431,0)</f>
        <v>0</v>
      </c>
      <c r="BI431" s="98">
        <f>IF(O431="nulová",K431,0)</f>
        <v>0</v>
      </c>
      <c r="BJ431" s="16" t="s">
        <v>23</v>
      </c>
      <c r="BK431" s="98">
        <f>ROUND(P431*H431,2)</f>
        <v>0</v>
      </c>
      <c r="BL431" s="16" t="s">
        <v>161</v>
      </c>
      <c r="BM431" s="16" t="s">
        <v>521</v>
      </c>
    </row>
    <row r="432" spans="2:65" s="10" customFormat="1" x14ac:dyDescent="0.3">
      <c r="B432" s="141"/>
      <c r="D432" s="437" t="s">
        <v>150</v>
      </c>
      <c r="E432" s="144" t="s">
        <v>3</v>
      </c>
      <c r="F432" s="442" t="s">
        <v>515</v>
      </c>
      <c r="H432" s="144" t="s">
        <v>3</v>
      </c>
      <c r="I432" s="441"/>
      <c r="J432" s="441"/>
      <c r="M432" s="141"/>
      <c r="N432" s="142"/>
      <c r="O432" s="182"/>
      <c r="P432" s="182"/>
      <c r="Q432" s="182"/>
      <c r="R432" s="182"/>
      <c r="S432" s="182"/>
      <c r="T432" s="182"/>
      <c r="U432" s="182"/>
      <c r="V432" s="182"/>
      <c r="W432" s="182"/>
      <c r="X432" s="143"/>
      <c r="AT432" s="144" t="s">
        <v>150</v>
      </c>
      <c r="AU432" s="144" t="s">
        <v>98</v>
      </c>
      <c r="AV432" s="10" t="s">
        <v>23</v>
      </c>
      <c r="AW432" s="10" t="s">
        <v>5</v>
      </c>
      <c r="AX432" s="10" t="s">
        <v>83</v>
      </c>
      <c r="AY432" s="144" t="s">
        <v>145</v>
      </c>
    </row>
    <row r="433" spans="2:65" s="11" customFormat="1" x14ac:dyDescent="0.3">
      <c r="B433" s="145"/>
      <c r="D433" s="437" t="s">
        <v>150</v>
      </c>
      <c r="E433" s="148" t="s">
        <v>3</v>
      </c>
      <c r="F433" s="440" t="s">
        <v>522</v>
      </c>
      <c r="H433" s="439">
        <v>55.308</v>
      </c>
      <c r="I433" s="438"/>
      <c r="J433" s="438"/>
      <c r="M433" s="145"/>
      <c r="N433" s="146"/>
      <c r="O433" s="177"/>
      <c r="P433" s="177"/>
      <c r="Q433" s="177"/>
      <c r="R433" s="177"/>
      <c r="S433" s="177"/>
      <c r="T433" s="177"/>
      <c r="U433" s="177"/>
      <c r="V433" s="177"/>
      <c r="W433" s="177"/>
      <c r="X433" s="147"/>
      <c r="AT433" s="148" t="s">
        <v>150</v>
      </c>
      <c r="AU433" s="148" t="s">
        <v>98</v>
      </c>
      <c r="AV433" s="11" t="s">
        <v>98</v>
      </c>
      <c r="AW433" s="11" t="s">
        <v>5</v>
      </c>
      <c r="AX433" s="11" t="s">
        <v>83</v>
      </c>
      <c r="AY433" s="148" t="s">
        <v>145</v>
      </c>
    </row>
    <row r="434" spans="2:65" s="12" customFormat="1" x14ac:dyDescent="0.3">
      <c r="B434" s="149"/>
      <c r="D434" s="445" t="s">
        <v>150</v>
      </c>
      <c r="E434" s="444" t="s">
        <v>3</v>
      </c>
      <c r="F434" s="443" t="s">
        <v>151</v>
      </c>
      <c r="H434" s="150">
        <v>55.308</v>
      </c>
      <c r="I434" s="434"/>
      <c r="J434" s="434"/>
      <c r="M434" s="149"/>
      <c r="N434" s="151"/>
      <c r="O434" s="178"/>
      <c r="P434" s="178"/>
      <c r="Q434" s="178"/>
      <c r="R434" s="178"/>
      <c r="S434" s="178"/>
      <c r="T434" s="178"/>
      <c r="U434" s="178"/>
      <c r="V434" s="178"/>
      <c r="W434" s="178"/>
      <c r="X434" s="152"/>
      <c r="AT434" s="153" t="s">
        <v>150</v>
      </c>
      <c r="AU434" s="153" t="s">
        <v>98</v>
      </c>
      <c r="AV434" s="12" t="s">
        <v>149</v>
      </c>
      <c r="AW434" s="12" t="s">
        <v>5</v>
      </c>
      <c r="AX434" s="12" t="s">
        <v>23</v>
      </c>
      <c r="AY434" s="153" t="s">
        <v>145</v>
      </c>
    </row>
    <row r="435" spans="2:65" s="173" customFormat="1" ht="22.5" customHeight="1" x14ac:dyDescent="0.3">
      <c r="B435" s="117"/>
      <c r="C435" s="134" t="s">
        <v>523</v>
      </c>
      <c r="D435" s="134" t="s">
        <v>147</v>
      </c>
      <c r="E435" s="135" t="s">
        <v>524</v>
      </c>
      <c r="F435" s="179" t="s">
        <v>525</v>
      </c>
      <c r="G435" s="136" t="s">
        <v>148</v>
      </c>
      <c r="H435" s="137">
        <v>39.984000000000002</v>
      </c>
      <c r="I435" s="181"/>
      <c r="J435" s="181"/>
      <c r="K435" s="180">
        <f>ROUND(P435*H435,2)</f>
        <v>0</v>
      </c>
      <c r="L435" s="179" t="s">
        <v>1652</v>
      </c>
      <c r="M435" s="33"/>
      <c r="N435" s="138" t="s">
        <v>3</v>
      </c>
      <c r="O435" s="41" t="s">
        <v>46</v>
      </c>
      <c r="P435" s="191">
        <f>I435+J435</f>
        <v>0</v>
      </c>
      <c r="Q435" s="191">
        <f>ROUND(I435*H435,2)</f>
        <v>0</v>
      </c>
      <c r="R435" s="191">
        <f>ROUND(J435*H435,2)</f>
        <v>0</v>
      </c>
      <c r="S435" s="168"/>
      <c r="T435" s="139">
        <f>S435*H435</f>
        <v>0</v>
      </c>
      <c r="U435" s="139">
        <v>0</v>
      </c>
      <c r="V435" s="139">
        <f>U435*H435</f>
        <v>0</v>
      </c>
      <c r="W435" s="139">
        <v>0</v>
      </c>
      <c r="X435" s="140">
        <f>W435*H435</f>
        <v>0</v>
      </c>
      <c r="AR435" s="16" t="s">
        <v>161</v>
      </c>
      <c r="AT435" s="16" t="s">
        <v>147</v>
      </c>
      <c r="AU435" s="16" t="s">
        <v>98</v>
      </c>
      <c r="AY435" s="16" t="s">
        <v>145</v>
      </c>
      <c r="BE435" s="98">
        <f>IF(O435="základní",K435,0)</f>
        <v>0</v>
      </c>
      <c r="BF435" s="98">
        <f>IF(O435="snížená",K435,0)</f>
        <v>0</v>
      </c>
      <c r="BG435" s="98">
        <f>IF(O435="zákl. přenesená",K435,0)</f>
        <v>0</v>
      </c>
      <c r="BH435" s="98">
        <f>IF(O435="sníž. přenesená",K435,0)</f>
        <v>0</v>
      </c>
      <c r="BI435" s="98">
        <f>IF(O435="nulová",K435,0)</f>
        <v>0</v>
      </c>
      <c r="BJ435" s="16" t="s">
        <v>23</v>
      </c>
      <c r="BK435" s="98">
        <f>ROUND(P435*H435,2)</f>
        <v>0</v>
      </c>
      <c r="BL435" s="16" t="s">
        <v>161</v>
      </c>
      <c r="BM435" s="16" t="s">
        <v>526</v>
      </c>
    </row>
    <row r="436" spans="2:65" s="11" customFormat="1" ht="27" x14ac:dyDescent="0.3">
      <c r="B436" s="145"/>
      <c r="D436" s="437" t="s">
        <v>150</v>
      </c>
      <c r="E436" s="148" t="s">
        <v>3</v>
      </c>
      <c r="F436" s="440" t="s">
        <v>527</v>
      </c>
      <c r="H436" s="439">
        <v>22.914999999999999</v>
      </c>
      <c r="I436" s="438"/>
      <c r="J436" s="438"/>
      <c r="M436" s="145"/>
      <c r="N436" s="146"/>
      <c r="O436" s="177"/>
      <c r="P436" s="177"/>
      <c r="Q436" s="177"/>
      <c r="R436" s="177"/>
      <c r="S436" s="177"/>
      <c r="T436" s="177"/>
      <c r="U436" s="177"/>
      <c r="V436" s="177"/>
      <c r="W436" s="177"/>
      <c r="X436" s="147"/>
      <c r="AT436" s="148" t="s">
        <v>150</v>
      </c>
      <c r="AU436" s="148" t="s">
        <v>98</v>
      </c>
      <c r="AV436" s="11" t="s">
        <v>98</v>
      </c>
      <c r="AW436" s="11" t="s">
        <v>5</v>
      </c>
      <c r="AX436" s="11" t="s">
        <v>83</v>
      </c>
      <c r="AY436" s="148" t="s">
        <v>145</v>
      </c>
    </row>
    <row r="437" spans="2:65" s="11" customFormat="1" x14ac:dyDescent="0.3">
      <c r="B437" s="145"/>
      <c r="D437" s="437" t="s">
        <v>150</v>
      </c>
      <c r="E437" s="148" t="s">
        <v>3</v>
      </c>
      <c r="F437" s="440" t="s">
        <v>528</v>
      </c>
      <c r="H437" s="439">
        <v>9.8290000000000006</v>
      </c>
      <c r="I437" s="438"/>
      <c r="J437" s="438"/>
      <c r="M437" s="145"/>
      <c r="N437" s="146"/>
      <c r="O437" s="177"/>
      <c r="P437" s="177"/>
      <c r="Q437" s="177"/>
      <c r="R437" s="177"/>
      <c r="S437" s="177"/>
      <c r="T437" s="177"/>
      <c r="U437" s="177"/>
      <c r="V437" s="177"/>
      <c r="W437" s="177"/>
      <c r="X437" s="147"/>
      <c r="AT437" s="148" t="s">
        <v>150</v>
      </c>
      <c r="AU437" s="148" t="s">
        <v>98</v>
      </c>
      <c r="AV437" s="11" t="s">
        <v>98</v>
      </c>
      <c r="AW437" s="11" t="s">
        <v>5</v>
      </c>
      <c r="AX437" s="11" t="s">
        <v>83</v>
      </c>
      <c r="AY437" s="148" t="s">
        <v>145</v>
      </c>
    </row>
    <row r="438" spans="2:65" s="11" customFormat="1" x14ac:dyDescent="0.3">
      <c r="B438" s="145"/>
      <c r="D438" s="437" t="s">
        <v>150</v>
      </c>
      <c r="E438" s="148" t="s">
        <v>3</v>
      </c>
      <c r="F438" s="440" t="s">
        <v>529</v>
      </c>
      <c r="H438" s="439">
        <v>7.24</v>
      </c>
      <c r="I438" s="438"/>
      <c r="J438" s="438"/>
      <c r="M438" s="145"/>
      <c r="N438" s="146"/>
      <c r="O438" s="177"/>
      <c r="P438" s="177"/>
      <c r="Q438" s="177"/>
      <c r="R438" s="177"/>
      <c r="S438" s="177"/>
      <c r="T438" s="177"/>
      <c r="U438" s="177"/>
      <c r="V438" s="177"/>
      <c r="W438" s="177"/>
      <c r="X438" s="147"/>
      <c r="AT438" s="148" t="s">
        <v>150</v>
      </c>
      <c r="AU438" s="148" t="s">
        <v>98</v>
      </c>
      <c r="AV438" s="11" t="s">
        <v>98</v>
      </c>
      <c r="AW438" s="11" t="s">
        <v>5</v>
      </c>
      <c r="AX438" s="11" t="s">
        <v>83</v>
      </c>
      <c r="AY438" s="148" t="s">
        <v>145</v>
      </c>
    </row>
    <row r="439" spans="2:65" s="12" customFormat="1" x14ac:dyDescent="0.3">
      <c r="B439" s="149"/>
      <c r="D439" s="445" t="s">
        <v>150</v>
      </c>
      <c r="E439" s="444" t="s">
        <v>3</v>
      </c>
      <c r="F439" s="443" t="s">
        <v>151</v>
      </c>
      <c r="H439" s="150">
        <v>39.984000000000002</v>
      </c>
      <c r="I439" s="434"/>
      <c r="J439" s="434"/>
      <c r="M439" s="149"/>
      <c r="N439" s="151"/>
      <c r="O439" s="178"/>
      <c r="P439" s="178"/>
      <c r="Q439" s="178"/>
      <c r="R439" s="178"/>
      <c r="S439" s="178"/>
      <c r="T439" s="178"/>
      <c r="U439" s="178"/>
      <c r="V439" s="178"/>
      <c r="W439" s="178"/>
      <c r="X439" s="152"/>
      <c r="AT439" s="153" t="s">
        <v>150</v>
      </c>
      <c r="AU439" s="153" t="s">
        <v>98</v>
      </c>
      <c r="AV439" s="12" t="s">
        <v>149</v>
      </c>
      <c r="AW439" s="12" t="s">
        <v>5</v>
      </c>
      <c r="AX439" s="12" t="s">
        <v>23</v>
      </c>
      <c r="AY439" s="153" t="s">
        <v>145</v>
      </c>
    </row>
    <row r="440" spans="2:65" s="173" customFormat="1" ht="22.5" customHeight="1" x14ac:dyDescent="0.3">
      <c r="B440" s="117"/>
      <c r="C440" s="154" t="s">
        <v>530</v>
      </c>
      <c r="D440" s="154" t="s">
        <v>159</v>
      </c>
      <c r="E440" s="155" t="s">
        <v>518</v>
      </c>
      <c r="F440" s="183" t="s">
        <v>519</v>
      </c>
      <c r="G440" s="156" t="s">
        <v>520</v>
      </c>
      <c r="H440" s="157">
        <v>65.974000000000004</v>
      </c>
      <c r="I440" s="158"/>
      <c r="J440" s="184"/>
      <c r="K440" s="448">
        <f>ROUND(P440*H440,2)</f>
        <v>0</v>
      </c>
      <c r="L440" s="183" t="s">
        <v>1652</v>
      </c>
      <c r="M440" s="447"/>
      <c r="N440" s="446" t="s">
        <v>3</v>
      </c>
      <c r="O440" s="41" t="s">
        <v>46</v>
      </c>
      <c r="P440" s="191">
        <f>I440+J440</f>
        <v>0</v>
      </c>
      <c r="Q440" s="191">
        <f>ROUND(I440*H440,2)</f>
        <v>0</v>
      </c>
      <c r="R440" s="191">
        <f>ROUND(J440*H440,2)</f>
        <v>0</v>
      </c>
      <c r="S440" s="168"/>
      <c r="T440" s="139">
        <f>S440*H440</f>
        <v>0</v>
      </c>
      <c r="U440" s="139">
        <v>1E-3</v>
      </c>
      <c r="V440" s="139">
        <f>U440*H440</f>
        <v>6.5974000000000005E-2</v>
      </c>
      <c r="W440" s="139">
        <v>0</v>
      </c>
      <c r="X440" s="140">
        <f>W440*H440</f>
        <v>0</v>
      </c>
      <c r="AR440" s="16" t="s">
        <v>222</v>
      </c>
      <c r="AT440" s="16" t="s">
        <v>159</v>
      </c>
      <c r="AU440" s="16" t="s">
        <v>98</v>
      </c>
      <c r="AY440" s="16" t="s">
        <v>145</v>
      </c>
      <c r="BE440" s="98">
        <f>IF(O440="základní",K440,0)</f>
        <v>0</v>
      </c>
      <c r="BF440" s="98">
        <f>IF(O440="snížená",K440,0)</f>
        <v>0</v>
      </c>
      <c r="BG440" s="98">
        <f>IF(O440="zákl. přenesená",K440,0)</f>
        <v>0</v>
      </c>
      <c r="BH440" s="98">
        <f>IF(O440="sníž. přenesená",K440,0)</f>
        <v>0</v>
      </c>
      <c r="BI440" s="98">
        <f>IF(O440="nulová",K440,0)</f>
        <v>0</v>
      </c>
      <c r="BJ440" s="16" t="s">
        <v>23</v>
      </c>
      <c r="BK440" s="98">
        <f>ROUND(P440*H440,2)</f>
        <v>0</v>
      </c>
      <c r="BL440" s="16" t="s">
        <v>161</v>
      </c>
      <c r="BM440" s="16" t="s">
        <v>531</v>
      </c>
    </row>
    <row r="441" spans="2:65" s="11" customFormat="1" ht="27" x14ac:dyDescent="0.3">
      <c r="B441" s="145"/>
      <c r="D441" s="437" t="s">
        <v>150</v>
      </c>
      <c r="E441" s="148" t="s">
        <v>3</v>
      </c>
      <c r="F441" s="440" t="s">
        <v>532</v>
      </c>
      <c r="H441" s="439">
        <v>37.81</v>
      </c>
      <c r="I441" s="438"/>
      <c r="J441" s="438"/>
      <c r="M441" s="145"/>
      <c r="N441" s="146"/>
      <c r="O441" s="177"/>
      <c r="P441" s="177"/>
      <c r="Q441" s="177"/>
      <c r="R441" s="177"/>
      <c r="S441" s="177"/>
      <c r="T441" s="177"/>
      <c r="U441" s="177"/>
      <c r="V441" s="177"/>
      <c r="W441" s="177"/>
      <c r="X441" s="147"/>
      <c r="AT441" s="148" t="s">
        <v>150</v>
      </c>
      <c r="AU441" s="148" t="s">
        <v>98</v>
      </c>
      <c r="AV441" s="11" t="s">
        <v>98</v>
      </c>
      <c r="AW441" s="11" t="s">
        <v>5</v>
      </c>
      <c r="AX441" s="11" t="s">
        <v>83</v>
      </c>
      <c r="AY441" s="148" t="s">
        <v>145</v>
      </c>
    </row>
    <row r="442" spans="2:65" s="11" customFormat="1" x14ac:dyDescent="0.3">
      <c r="B442" s="145"/>
      <c r="D442" s="437" t="s">
        <v>150</v>
      </c>
      <c r="E442" s="148" t="s">
        <v>3</v>
      </c>
      <c r="F442" s="440" t="s">
        <v>533</v>
      </c>
      <c r="H442" s="439">
        <v>16.218</v>
      </c>
      <c r="I442" s="438"/>
      <c r="J442" s="438"/>
      <c r="M442" s="145"/>
      <c r="N442" s="146"/>
      <c r="O442" s="177"/>
      <c r="P442" s="177"/>
      <c r="Q442" s="177"/>
      <c r="R442" s="177"/>
      <c r="S442" s="177"/>
      <c r="T442" s="177"/>
      <c r="U442" s="177"/>
      <c r="V442" s="177"/>
      <c r="W442" s="177"/>
      <c r="X442" s="147"/>
      <c r="AT442" s="148" t="s">
        <v>150</v>
      </c>
      <c r="AU442" s="148" t="s">
        <v>98</v>
      </c>
      <c r="AV442" s="11" t="s">
        <v>98</v>
      </c>
      <c r="AW442" s="11" t="s">
        <v>5</v>
      </c>
      <c r="AX442" s="11" t="s">
        <v>83</v>
      </c>
      <c r="AY442" s="148" t="s">
        <v>145</v>
      </c>
    </row>
    <row r="443" spans="2:65" s="11" customFormat="1" x14ac:dyDescent="0.3">
      <c r="B443" s="145"/>
      <c r="D443" s="437" t="s">
        <v>150</v>
      </c>
      <c r="E443" s="148" t="s">
        <v>3</v>
      </c>
      <c r="F443" s="440" t="s">
        <v>534</v>
      </c>
      <c r="H443" s="439">
        <v>11.946</v>
      </c>
      <c r="I443" s="438"/>
      <c r="J443" s="438"/>
      <c r="M443" s="145"/>
      <c r="N443" s="146"/>
      <c r="O443" s="177"/>
      <c r="P443" s="177"/>
      <c r="Q443" s="177"/>
      <c r="R443" s="177"/>
      <c r="S443" s="177"/>
      <c r="T443" s="177"/>
      <c r="U443" s="177"/>
      <c r="V443" s="177"/>
      <c r="W443" s="177"/>
      <c r="X443" s="147"/>
      <c r="AT443" s="148" t="s">
        <v>150</v>
      </c>
      <c r="AU443" s="148" t="s">
        <v>98</v>
      </c>
      <c r="AV443" s="11" t="s">
        <v>98</v>
      </c>
      <c r="AW443" s="11" t="s">
        <v>5</v>
      </c>
      <c r="AX443" s="11" t="s">
        <v>83</v>
      </c>
      <c r="AY443" s="148" t="s">
        <v>145</v>
      </c>
    </row>
    <row r="444" spans="2:65" s="12" customFormat="1" x14ac:dyDescent="0.3">
      <c r="B444" s="149"/>
      <c r="D444" s="445" t="s">
        <v>150</v>
      </c>
      <c r="E444" s="444" t="s">
        <v>3</v>
      </c>
      <c r="F444" s="443" t="s">
        <v>151</v>
      </c>
      <c r="H444" s="150">
        <v>65.974000000000004</v>
      </c>
      <c r="I444" s="434"/>
      <c r="J444" s="434"/>
      <c r="M444" s="149"/>
      <c r="N444" s="151"/>
      <c r="O444" s="178"/>
      <c r="P444" s="178"/>
      <c r="Q444" s="178"/>
      <c r="R444" s="178"/>
      <c r="S444" s="178"/>
      <c r="T444" s="178"/>
      <c r="U444" s="178"/>
      <c r="V444" s="178"/>
      <c r="W444" s="178"/>
      <c r="X444" s="152"/>
      <c r="AT444" s="153" t="s">
        <v>150</v>
      </c>
      <c r="AU444" s="153" t="s">
        <v>98</v>
      </c>
      <c r="AV444" s="12" t="s">
        <v>149</v>
      </c>
      <c r="AW444" s="12" t="s">
        <v>5</v>
      </c>
      <c r="AX444" s="12" t="s">
        <v>23</v>
      </c>
      <c r="AY444" s="153" t="s">
        <v>145</v>
      </c>
    </row>
    <row r="445" spans="2:65" s="173" customFormat="1" ht="22.5" customHeight="1" x14ac:dyDescent="0.3">
      <c r="B445" s="117"/>
      <c r="C445" s="134" t="s">
        <v>535</v>
      </c>
      <c r="D445" s="134" t="s">
        <v>147</v>
      </c>
      <c r="E445" s="135" t="s">
        <v>536</v>
      </c>
      <c r="F445" s="179" t="s">
        <v>537</v>
      </c>
      <c r="G445" s="136" t="s">
        <v>148</v>
      </c>
      <c r="H445" s="137">
        <v>1.635</v>
      </c>
      <c r="I445" s="181"/>
      <c r="J445" s="181"/>
      <c r="K445" s="180">
        <f>ROUND(P445*H445,2)</f>
        <v>0</v>
      </c>
      <c r="L445" s="179" t="s">
        <v>1652</v>
      </c>
      <c r="M445" s="33"/>
      <c r="N445" s="138" t="s">
        <v>3</v>
      </c>
      <c r="O445" s="41" t="s">
        <v>46</v>
      </c>
      <c r="P445" s="191">
        <f>I445+J445</f>
        <v>0</v>
      </c>
      <c r="Q445" s="191">
        <f>ROUND(I445*H445,2)</f>
        <v>0</v>
      </c>
      <c r="R445" s="191">
        <f>ROUND(J445*H445,2)</f>
        <v>0</v>
      </c>
      <c r="S445" s="168"/>
      <c r="T445" s="139">
        <f>S445*H445</f>
        <v>0</v>
      </c>
      <c r="U445" s="139">
        <v>4.0000000000000002E-4</v>
      </c>
      <c r="V445" s="139">
        <f>U445*H445</f>
        <v>6.5400000000000007E-4</v>
      </c>
      <c r="W445" s="139">
        <v>0</v>
      </c>
      <c r="X445" s="140">
        <f>W445*H445</f>
        <v>0</v>
      </c>
      <c r="AR445" s="16" t="s">
        <v>161</v>
      </c>
      <c r="AT445" s="16" t="s">
        <v>147</v>
      </c>
      <c r="AU445" s="16" t="s">
        <v>98</v>
      </c>
      <c r="AY445" s="16" t="s">
        <v>145</v>
      </c>
      <c r="BE445" s="98">
        <f>IF(O445="základní",K445,0)</f>
        <v>0</v>
      </c>
      <c r="BF445" s="98">
        <f>IF(O445="snížená",K445,0)</f>
        <v>0</v>
      </c>
      <c r="BG445" s="98">
        <f>IF(O445="zákl. přenesená",K445,0)</f>
        <v>0</v>
      </c>
      <c r="BH445" s="98">
        <f>IF(O445="sníž. přenesená",K445,0)</f>
        <v>0</v>
      </c>
      <c r="BI445" s="98">
        <f>IF(O445="nulová",K445,0)</f>
        <v>0</v>
      </c>
      <c r="BJ445" s="16" t="s">
        <v>23</v>
      </c>
      <c r="BK445" s="98">
        <f>ROUND(P445*H445,2)</f>
        <v>0</v>
      </c>
      <c r="BL445" s="16" t="s">
        <v>161</v>
      </c>
      <c r="BM445" s="16" t="s">
        <v>538</v>
      </c>
    </row>
    <row r="446" spans="2:65" s="10" customFormat="1" x14ac:dyDescent="0.3">
      <c r="B446" s="141"/>
      <c r="D446" s="437" t="s">
        <v>150</v>
      </c>
      <c r="E446" s="144" t="s">
        <v>3</v>
      </c>
      <c r="F446" s="442" t="s">
        <v>539</v>
      </c>
      <c r="H446" s="144" t="s">
        <v>3</v>
      </c>
      <c r="I446" s="441"/>
      <c r="J446" s="441"/>
      <c r="M446" s="141"/>
      <c r="N446" s="142"/>
      <c r="O446" s="182"/>
      <c r="P446" s="182"/>
      <c r="Q446" s="182"/>
      <c r="R446" s="182"/>
      <c r="S446" s="182"/>
      <c r="T446" s="182"/>
      <c r="U446" s="182"/>
      <c r="V446" s="182"/>
      <c r="W446" s="182"/>
      <c r="X446" s="143"/>
      <c r="AT446" s="144" t="s">
        <v>150</v>
      </c>
      <c r="AU446" s="144" t="s">
        <v>98</v>
      </c>
      <c r="AV446" s="10" t="s">
        <v>23</v>
      </c>
      <c r="AW446" s="10" t="s">
        <v>5</v>
      </c>
      <c r="AX446" s="10" t="s">
        <v>83</v>
      </c>
      <c r="AY446" s="144" t="s">
        <v>145</v>
      </c>
    </row>
    <row r="447" spans="2:65" s="11" customFormat="1" x14ac:dyDescent="0.3">
      <c r="B447" s="145"/>
      <c r="D447" s="437" t="s">
        <v>150</v>
      </c>
      <c r="E447" s="148" t="s">
        <v>3</v>
      </c>
      <c r="F447" s="440" t="s">
        <v>540</v>
      </c>
      <c r="H447" s="439">
        <v>1.635</v>
      </c>
      <c r="I447" s="438"/>
      <c r="J447" s="438"/>
      <c r="M447" s="145"/>
      <c r="N447" s="146"/>
      <c r="O447" s="177"/>
      <c r="P447" s="177"/>
      <c r="Q447" s="177"/>
      <c r="R447" s="177"/>
      <c r="S447" s="177"/>
      <c r="T447" s="177"/>
      <c r="U447" s="177"/>
      <c r="V447" s="177"/>
      <c r="W447" s="177"/>
      <c r="X447" s="147"/>
      <c r="AT447" s="148" t="s">
        <v>150</v>
      </c>
      <c r="AU447" s="148" t="s">
        <v>98</v>
      </c>
      <c r="AV447" s="11" t="s">
        <v>98</v>
      </c>
      <c r="AW447" s="11" t="s">
        <v>5</v>
      </c>
      <c r="AX447" s="11" t="s">
        <v>83</v>
      </c>
      <c r="AY447" s="148" t="s">
        <v>145</v>
      </c>
    </row>
    <row r="448" spans="2:65" s="12" customFormat="1" x14ac:dyDescent="0.3">
      <c r="B448" s="149"/>
      <c r="D448" s="445" t="s">
        <v>150</v>
      </c>
      <c r="E448" s="444" t="s">
        <v>3</v>
      </c>
      <c r="F448" s="443" t="s">
        <v>151</v>
      </c>
      <c r="H448" s="150">
        <v>1.635</v>
      </c>
      <c r="I448" s="434"/>
      <c r="J448" s="434"/>
      <c r="M448" s="149"/>
      <c r="N448" s="151"/>
      <c r="O448" s="178"/>
      <c r="P448" s="178"/>
      <c r="Q448" s="178"/>
      <c r="R448" s="178"/>
      <c r="S448" s="178"/>
      <c r="T448" s="178"/>
      <c r="U448" s="178"/>
      <c r="V448" s="178"/>
      <c r="W448" s="178"/>
      <c r="X448" s="152"/>
      <c r="AT448" s="153" t="s">
        <v>150</v>
      </c>
      <c r="AU448" s="153" t="s">
        <v>98</v>
      </c>
      <c r="AV448" s="12" t="s">
        <v>149</v>
      </c>
      <c r="AW448" s="12" t="s">
        <v>5</v>
      </c>
      <c r="AX448" s="12" t="s">
        <v>23</v>
      </c>
      <c r="AY448" s="153" t="s">
        <v>145</v>
      </c>
    </row>
    <row r="449" spans="2:65" s="173" customFormat="1" ht="22.5" customHeight="1" x14ac:dyDescent="0.3">
      <c r="B449" s="117"/>
      <c r="C449" s="154" t="s">
        <v>541</v>
      </c>
      <c r="D449" s="154" t="s">
        <v>159</v>
      </c>
      <c r="E449" s="155" t="s">
        <v>542</v>
      </c>
      <c r="F449" s="183" t="s">
        <v>543</v>
      </c>
      <c r="G449" s="156" t="s">
        <v>148</v>
      </c>
      <c r="H449" s="157">
        <v>1.88</v>
      </c>
      <c r="I449" s="158"/>
      <c r="J449" s="184"/>
      <c r="K449" s="448">
        <f>ROUND(P449*H449,2)</f>
        <v>0</v>
      </c>
      <c r="L449" s="183" t="s">
        <v>3</v>
      </c>
      <c r="M449" s="447"/>
      <c r="N449" s="446" t="s">
        <v>3</v>
      </c>
      <c r="O449" s="41" t="s">
        <v>46</v>
      </c>
      <c r="P449" s="191">
        <f>I449+J449</f>
        <v>0</v>
      </c>
      <c r="Q449" s="191">
        <f>ROUND(I449*H449,2)</f>
        <v>0</v>
      </c>
      <c r="R449" s="191">
        <f>ROUND(J449*H449,2)</f>
        <v>0</v>
      </c>
      <c r="S449" s="168"/>
      <c r="T449" s="139">
        <f>S449*H449</f>
        <v>0</v>
      </c>
      <c r="U449" s="139">
        <v>3.8800000000000002E-3</v>
      </c>
      <c r="V449" s="139">
        <f>U449*H449</f>
        <v>7.2944000000000004E-3</v>
      </c>
      <c r="W449" s="139">
        <v>0</v>
      </c>
      <c r="X449" s="140">
        <f>W449*H449</f>
        <v>0</v>
      </c>
      <c r="AR449" s="16" t="s">
        <v>222</v>
      </c>
      <c r="AT449" s="16" t="s">
        <v>159</v>
      </c>
      <c r="AU449" s="16" t="s">
        <v>98</v>
      </c>
      <c r="AY449" s="16" t="s">
        <v>145</v>
      </c>
      <c r="BE449" s="98">
        <f>IF(O449="základní",K449,0)</f>
        <v>0</v>
      </c>
      <c r="BF449" s="98">
        <f>IF(O449="snížená",K449,0)</f>
        <v>0</v>
      </c>
      <c r="BG449" s="98">
        <f>IF(O449="zákl. přenesená",K449,0)</f>
        <v>0</v>
      </c>
      <c r="BH449" s="98">
        <f>IF(O449="sníž. přenesená",K449,0)</f>
        <v>0</v>
      </c>
      <c r="BI449" s="98">
        <f>IF(O449="nulová",K449,0)</f>
        <v>0</v>
      </c>
      <c r="BJ449" s="16" t="s">
        <v>23</v>
      </c>
      <c r="BK449" s="98">
        <f>ROUND(P449*H449,2)</f>
        <v>0</v>
      </c>
      <c r="BL449" s="16" t="s">
        <v>161</v>
      </c>
      <c r="BM449" s="16" t="s">
        <v>544</v>
      </c>
    </row>
    <row r="450" spans="2:65" s="11" customFormat="1" x14ac:dyDescent="0.3">
      <c r="B450" s="145"/>
      <c r="D450" s="437" t="s">
        <v>150</v>
      </c>
      <c r="E450" s="148" t="s">
        <v>3</v>
      </c>
      <c r="F450" s="440" t="s">
        <v>545</v>
      </c>
      <c r="H450" s="439">
        <v>1.88</v>
      </c>
      <c r="I450" s="438"/>
      <c r="J450" s="438"/>
      <c r="M450" s="145"/>
      <c r="N450" s="146"/>
      <c r="O450" s="177"/>
      <c r="P450" s="177"/>
      <c r="Q450" s="177"/>
      <c r="R450" s="177"/>
      <c r="S450" s="177"/>
      <c r="T450" s="177"/>
      <c r="U450" s="177"/>
      <c r="V450" s="177"/>
      <c r="W450" s="177"/>
      <c r="X450" s="147"/>
      <c r="AT450" s="148" t="s">
        <v>150</v>
      </c>
      <c r="AU450" s="148" t="s">
        <v>98</v>
      </c>
      <c r="AV450" s="11" t="s">
        <v>98</v>
      </c>
      <c r="AW450" s="11" t="s">
        <v>5</v>
      </c>
      <c r="AX450" s="11" t="s">
        <v>83</v>
      </c>
      <c r="AY450" s="148" t="s">
        <v>145</v>
      </c>
    </row>
    <row r="451" spans="2:65" s="12" customFormat="1" x14ac:dyDescent="0.3">
      <c r="B451" s="149"/>
      <c r="D451" s="445" t="s">
        <v>150</v>
      </c>
      <c r="E451" s="444" t="s">
        <v>3</v>
      </c>
      <c r="F451" s="443" t="s">
        <v>151</v>
      </c>
      <c r="H451" s="150">
        <v>1.88</v>
      </c>
      <c r="I451" s="434"/>
      <c r="J451" s="434"/>
      <c r="M451" s="149"/>
      <c r="N451" s="151"/>
      <c r="O451" s="178"/>
      <c r="P451" s="178"/>
      <c r="Q451" s="178"/>
      <c r="R451" s="178"/>
      <c r="S451" s="178"/>
      <c r="T451" s="178"/>
      <c r="U451" s="178"/>
      <c r="V451" s="178"/>
      <c r="W451" s="178"/>
      <c r="X451" s="152"/>
      <c r="AT451" s="153" t="s">
        <v>150</v>
      </c>
      <c r="AU451" s="153" t="s">
        <v>98</v>
      </c>
      <c r="AV451" s="12" t="s">
        <v>149</v>
      </c>
      <c r="AW451" s="12" t="s">
        <v>5</v>
      </c>
      <c r="AX451" s="12" t="s">
        <v>23</v>
      </c>
      <c r="AY451" s="153" t="s">
        <v>145</v>
      </c>
    </row>
    <row r="452" spans="2:65" s="173" customFormat="1" ht="22.5" customHeight="1" x14ac:dyDescent="0.3">
      <c r="B452" s="117"/>
      <c r="C452" s="134" t="s">
        <v>546</v>
      </c>
      <c r="D452" s="134" t="s">
        <v>147</v>
      </c>
      <c r="E452" s="135" t="s">
        <v>547</v>
      </c>
      <c r="F452" s="179" t="s">
        <v>548</v>
      </c>
      <c r="G452" s="136" t="s">
        <v>549</v>
      </c>
      <c r="H452" s="176"/>
      <c r="I452" s="181"/>
      <c r="J452" s="181"/>
      <c r="K452" s="180">
        <f>ROUND(P452*H452,2)</f>
        <v>0</v>
      </c>
      <c r="L452" s="179" t="s">
        <v>1652</v>
      </c>
      <c r="M452" s="33"/>
      <c r="N452" s="138" t="s">
        <v>3</v>
      </c>
      <c r="O452" s="41" t="s">
        <v>46</v>
      </c>
      <c r="P452" s="191">
        <f>I452+J452</f>
        <v>0</v>
      </c>
      <c r="Q452" s="191">
        <f>ROUND(I452*H452,2)</f>
        <v>0</v>
      </c>
      <c r="R452" s="191">
        <f>ROUND(J452*H452,2)</f>
        <v>0</v>
      </c>
      <c r="S452" s="168"/>
      <c r="T452" s="139">
        <f>S452*H452</f>
        <v>0</v>
      </c>
      <c r="U452" s="139">
        <v>0</v>
      </c>
      <c r="V452" s="139">
        <f>U452*H452</f>
        <v>0</v>
      </c>
      <c r="W452" s="139">
        <v>0</v>
      </c>
      <c r="X452" s="140">
        <f>W452*H452</f>
        <v>0</v>
      </c>
      <c r="AR452" s="16" t="s">
        <v>161</v>
      </c>
      <c r="AT452" s="16" t="s">
        <v>147</v>
      </c>
      <c r="AU452" s="16" t="s">
        <v>98</v>
      </c>
      <c r="AY452" s="16" t="s">
        <v>145</v>
      </c>
      <c r="BE452" s="98">
        <f>IF(O452="základní",K452,0)</f>
        <v>0</v>
      </c>
      <c r="BF452" s="98">
        <f>IF(O452="snížená",K452,0)</f>
        <v>0</v>
      </c>
      <c r="BG452" s="98">
        <f>IF(O452="zákl. přenesená",K452,0)</f>
        <v>0</v>
      </c>
      <c r="BH452" s="98">
        <f>IF(O452="sníž. přenesená",K452,0)</f>
        <v>0</v>
      </c>
      <c r="BI452" s="98">
        <f>IF(O452="nulová",K452,0)</f>
        <v>0</v>
      </c>
      <c r="BJ452" s="16" t="s">
        <v>23</v>
      </c>
      <c r="BK452" s="98">
        <f>ROUND(P452*H452,2)</f>
        <v>0</v>
      </c>
      <c r="BL452" s="16" t="s">
        <v>161</v>
      </c>
      <c r="BM452" s="16" t="s">
        <v>550</v>
      </c>
    </row>
    <row r="453" spans="2:65" s="9" customFormat="1" ht="29.85" customHeight="1" x14ac:dyDescent="0.3">
      <c r="B453" s="124"/>
      <c r="D453" s="431" t="s">
        <v>82</v>
      </c>
      <c r="E453" s="133" t="s">
        <v>1672</v>
      </c>
      <c r="F453" s="133" t="s">
        <v>1671</v>
      </c>
      <c r="I453" s="430"/>
      <c r="J453" s="430"/>
      <c r="K453" s="429">
        <f>BK453</f>
        <v>0</v>
      </c>
      <c r="M453" s="124"/>
      <c r="N453" s="126"/>
      <c r="O453" s="125"/>
      <c r="P453" s="125"/>
      <c r="Q453" s="127">
        <f>SUM(Q454:Q463)</f>
        <v>0</v>
      </c>
      <c r="R453" s="127">
        <f>SUM(R454:R463)</f>
        <v>0</v>
      </c>
      <c r="S453" s="125"/>
      <c r="T453" s="128">
        <f>SUM(T454:T463)</f>
        <v>0</v>
      </c>
      <c r="U453" s="125"/>
      <c r="V453" s="128">
        <f>SUM(V454:V463)</f>
        <v>8.8549299999999997E-2</v>
      </c>
      <c r="W453" s="125"/>
      <c r="X453" s="129">
        <f>SUM(X454:X463)</f>
        <v>0</v>
      </c>
      <c r="AR453" s="130" t="s">
        <v>98</v>
      </c>
      <c r="AT453" s="131" t="s">
        <v>82</v>
      </c>
      <c r="AU453" s="131" t="s">
        <v>23</v>
      </c>
      <c r="AY453" s="130" t="s">
        <v>145</v>
      </c>
      <c r="BK453" s="132">
        <f>SUM(BK454:BK463)</f>
        <v>0</v>
      </c>
    </row>
    <row r="454" spans="2:65" s="173" customFormat="1" ht="31.5" customHeight="1" x14ac:dyDescent="0.3">
      <c r="B454" s="117"/>
      <c r="C454" s="134" t="s">
        <v>551</v>
      </c>
      <c r="D454" s="134" t="s">
        <v>147</v>
      </c>
      <c r="E454" s="135" t="s">
        <v>552</v>
      </c>
      <c r="F454" s="179" t="s">
        <v>553</v>
      </c>
      <c r="G454" s="136" t="s">
        <v>148</v>
      </c>
      <c r="H454" s="137">
        <v>17.27</v>
      </c>
      <c r="I454" s="181"/>
      <c r="J454" s="181"/>
      <c r="K454" s="180">
        <f>ROUND(P454*H454,2)</f>
        <v>0</v>
      </c>
      <c r="L454" s="179" t="s">
        <v>1652</v>
      </c>
      <c r="M454" s="33"/>
      <c r="N454" s="138" t="s">
        <v>3</v>
      </c>
      <c r="O454" s="41" t="s">
        <v>46</v>
      </c>
      <c r="P454" s="191">
        <f>I454+J454</f>
        <v>0</v>
      </c>
      <c r="Q454" s="191">
        <f>ROUND(I454*H454,2)</f>
        <v>0</v>
      </c>
      <c r="R454" s="191">
        <f>ROUND(J454*H454,2)</f>
        <v>0</v>
      </c>
      <c r="S454" s="168"/>
      <c r="T454" s="139">
        <f>S454*H454</f>
        <v>0</v>
      </c>
      <c r="U454" s="139">
        <v>1.17E-3</v>
      </c>
      <c r="V454" s="139">
        <f>U454*H454</f>
        <v>2.0205899999999999E-2</v>
      </c>
      <c r="W454" s="139">
        <v>0</v>
      </c>
      <c r="X454" s="140">
        <f>W454*H454</f>
        <v>0</v>
      </c>
      <c r="AR454" s="16" t="s">
        <v>161</v>
      </c>
      <c r="AT454" s="16" t="s">
        <v>147</v>
      </c>
      <c r="AU454" s="16" t="s">
        <v>98</v>
      </c>
      <c r="AY454" s="16" t="s">
        <v>145</v>
      </c>
      <c r="BE454" s="98">
        <f>IF(O454="základní",K454,0)</f>
        <v>0</v>
      </c>
      <c r="BF454" s="98">
        <f>IF(O454="snížená",K454,0)</f>
        <v>0</v>
      </c>
      <c r="BG454" s="98">
        <f>IF(O454="zákl. přenesená",K454,0)</f>
        <v>0</v>
      </c>
      <c r="BH454" s="98">
        <f>IF(O454="sníž. přenesená",K454,0)</f>
        <v>0</v>
      </c>
      <c r="BI454" s="98">
        <f>IF(O454="nulová",K454,0)</f>
        <v>0</v>
      </c>
      <c r="BJ454" s="16" t="s">
        <v>23</v>
      </c>
      <c r="BK454" s="98">
        <f>ROUND(P454*H454,2)</f>
        <v>0</v>
      </c>
      <c r="BL454" s="16" t="s">
        <v>161</v>
      </c>
      <c r="BM454" s="16" t="s">
        <v>554</v>
      </c>
    </row>
    <row r="455" spans="2:65" s="10" customFormat="1" x14ac:dyDescent="0.3">
      <c r="B455" s="141"/>
      <c r="D455" s="437" t="s">
        <v>150</v>
      </c>
      <c r="E455" s="144" t="s">
        <v>3</v>
      </c>
      <c r="F455" s="442" t="s">
        <v>555</v>
      </c>
      <c r="H455" s="144" t="s">
        <v>3</v>
      </c>
      <c r="I455" s="441"/>
      <c r="J455" s="441"/>
      <c r="M455" s="141"/>
      <c r="N455" s="142"/>
      <c r="O455" s="182"/>
      <c r="P455" s="182"/>
      <c r="Q455" s="182"/>
      <c r="R455" s="182"/>
      <c r="S455" s="182"/>
      <c r="T455" s="182"/>
      <c r="U455" s="182"/>
      <c r="V455" s="182"/>
      <c r="W455" s="182"/>
      <c r="X455" s="143"/>
      <c r="AT455" s="144" t="s">
        <v>150</v>
      </c>
      <c r="AU455" s="144" t="s">
        <v>98</v>
      </c>
      <c r="AV455" s="10" t="s">
        <v>23</v>
      </c>
      <c r="AW455" s="10" t="s">
        <v>5</v>
      </c>
      <c r="AX455" s="10" t="s">
        <v>83</v>
      </c>
      <c r="AY455" s="144" t="s">
        <v>145</v>
      </c>
    </row>
    <row r="456" spans="2:65" s="11" customFormat="1" x14ac:dyDescent="0.3">
      <c r="B456" s="145"/>
      <c r="D456" s="437" t="s">
        <v>150</v>
      </c>
      <c r="E456" s="148" t="s">
        <v>3</v>
      </c>
      <c r="F456" s="440" t="s">
        <v>556</v>
      </c>
      <c r="H456" s="439">
        <v>17.27</v>
      </c>
      <c r="I456" s="438"/>
      <c r="J456" s="438"/>
      <c r="M456" s="145"/>
      <c r="N456" s="146"/>
      <c r="O456" s="177"/>
      <c r="P456" s="177"/>
      <c r="Q456" s="177"/>
      <c r="R456" s="177"/>
      <c r="S456" s="177"/>
      <c r="T456" s="177"/>
      <c r="U456" s="177"/>
      <c r="V456" s="177"/>
      <c r="W456" s="177"/>
      <c r="X456" s="147"/>
      <c r="AT456" s="148" t="s">
        <v>150</v>
      </c>
      <c r="AU456" s="148" t="s">
        <v>98</v>
      </c>
      <c r="AV456" s="11" t="s">
        <v>98</v>
      </c>
      <c r="AW456" s="11" t="s">
        <v>5</v>
      </c>
      <c r="AX456" s="11" t="s">
        <v>83</v>
      </c>
      <c r="AY456" s="148" t="s">
        <v>145</v>
      </c>
    </row>
    <row r="457" spans="2:65" s="12" customFormat="1" x14ac:dyDescent="0.3">
      <c r="B457" s="149"/>
      <c r="D457" s="445" t="s">
        <v>150</v>
      </c>
      <c r="E457" s="444" t="s">
        <v>3</v>
      </c>
      <c r="F457" s="443" t="s">
        <v>151</v>
      </c>
      <c r="H457" s="150">
        <v>17.27</v>
      </c>
      <c r="I457" s="434"/>
      <c r="J457" s="434"/>
      <c r="M457" s="149"/>
      <c r="N457" s="151"/>
      <c r="O457" s="178"/>
      <c r="P457" s="178"/>
      <c r="Q457" s="178"/>
      <c r="R457" s="178"/>
      <c r="S457" s="178"/>
      <c r="T457" s="178"/>
      <c r="U457" s="178"/>
      <c r="V457" s="178"/>
      <c r="W457" s="178"/>
      <c r="X457" s="152"/>
      <c r="AT457" s="153" t="s">
        <v>150</v>
      </c>
      <c r="AU457" s="153" t="s">
        <v>98</v>
      </c>
      <c r="AV457" s="12" t="s">
        <v>149</v>
      </c>
      <c r="AW457" s="12" t="s">
        <v>5</v>
      </c>
      <c r="AX457" s="12" t="s">
        <v>23</v>
      </c>
      <c r="AY457" s="153" t="s">
        <v>145</v>
      </c>
    </row>
    <row r="458" spans="2:65" s="173" customFormat="1" ht="22.5" customHeight="1" x14ac:dyDescent="0.3">
      <c r="B458" s="117"/>
      <c r="C458" s="154" t="s">
        <v>557</v>
      </c>
      <c r="D458" s="154" t="s">
        <v>159</v>
      </c>
      <c r="E458" s="155" t="s">
        <v>558</v>
      </c>
      <c r="F458" s="183" t="s">
        <v>559</v>
      </c>
      <c r="G458" s="156" t="s">
        <v>148</v>
      </c>
      <c r="H458" s="157">
        <v>18.997</v>
      </c>
      <c r="I458" s="158"/>
      <c r="J458" s="184"/>
      <c r="K458" s="448">
        <f>ROUND(P458*H458,2)</f>
        <v>0</v>
      </c>
      <c r="L458" s="183" t="s">
        <v>3</v>
      </c>
      <c r="M458" s="447"/>
      <c r="N458" s="446" t="s">
        <v>3</v>
      </c>
      <c r="O458" s="41" t="s">
        <v>46</v>
      </c>
      <c r="P458" s="191">
        <f>I458+J458</f>
        <v>0</v>
      </c>
      <c r="Q458" s="191">
        <f>ROUND(I458*H458,2)</f>
        <v>0</v>
      </c>
      <c r="R458" s="191">
        <f>ROUND(J458*H458,2)</f>
        <v>0</v>
      </c>
      <c r="S458" s="168"/>
      <c r="T458" s="139">
        <f>S458*H458</f>
        <v>0</v>
      </c>
      <c r="U458" s="139">
        <v>2.2000000000000001E-3</v>
      </c>
      <c r="V458" s="139">
        <f>U458*H458</f>
        <v>4.1793400000000001E-2</v>
      </c>
      <c r="W458" s="139">
        <v>0</v>
      </c>
      <c r="X458" s="140">
        <f>W458*H458</f>
        <v>0</v>
      </c>
      <c r="AR458" s="16" t="s">
        <v>222</v>
      </c>
      <c r="AT458" s="16" t="s">
        <v>159</v>
      </c>
      <c r="AU458" s="16" t="s">
        <v>98</v>
      </c>
      <c r="AY458" s="16" t="s">
        <v>145</v>
      </c>
      <c r="BE458" s="98">
        <f>IF(O458="základní",K458,0)</f>
        <v>0</v>
      </c>
      <c r="BF458" s="98">
        <f>IF(O458="snížená",K458,0)</f>
        <v>0</v>
      </c>
      <c r="BG458" s="98">
        <f>IF(O458="zákl. přenesená",K458,0)</f>
        <v>0</v>
      </c>
      <c r="BH458" s="98">
        <f>IF(O458="sníž. přenesená",K458,0)</f>
        <v>0</v>
      </c>
      <c r="BI458" s="98">
        <f>IF(O458="nulová",K458,0)</f>
        <v>0</v>
      </c>
      <c r="BJ458" s="16" t="s">
        <v>23</v>
      </c>
      <c r="BK458" s="98">
        <f>ROUND(P458*H458,2)</f>
        <v>0</v>
      </c>
      <c r="BL458" s="16" t="s">
        <v>161</v>
      </c>
      <c r="BM458" s="16" t="s">
        <v>560</v>
      </c>
    </row>
    <row r="459" spans="2:65" s="10" customFormat="1" x14ac:dyDescent="0.3">
      <c r="B459" s="141"/>
      <c r="D459" s="437" t="s">
        <v>150</v>
      </c>
      <c r="E459" s="144" t="s">
        <v>3</v>
      </c>
      <c r="F459" s="442" t="s">
        <v>561</v>
      </c>
      <c r="H459" s="144" t="s">
        <v>3</v>
      </c>
      <c r="I459" s="441"/>
      <c r="J459" s="441"/>
      <c r="M459" s="141"/>
      <c r="N459" s="142"/>
      <c r="O459" s="182"/>
      <c r="P459" s="182"/>
      <c r="Q459" s="182"/>
      <c r="R459" s="182"/>
      <c r="S459" s="182"/>
      <c r="T459" s="182"/>
      <c r="U459" s="182"/>
      <c r="V459" s="182"/>
      <c r="W459" s="182"/>
      <c r="X459" s="143"/>
      <c r="AT459" s="144" t="s">
        <v>150</v>
      </c>
      <c r="AU459" s="144" t="s">
        <v>98</v>
      </c>
      <c r="AV459" s="10" t="s">
        <v>23</v>
      </c>
      <c r="AW459" s="10" t="s">
        <v>5</v>
      </c>
      <c r="AX459" s="10" t="s">
        <v>83</v>
      </c>
      <c r="AY459" s="144" t="s">
        <v>145</v>
      </c>
    </row>
    <row r="460" spans="2:65" s="11" customFormat="1" x14ac:dyDescent="0.3">
      <c r="B460" s="145"/>
      <c r="D460" s="437" t="s">
        <v>150</v>
      </c>
      <c r="E460" s="148" t="s">
        <v>3</v>
      </c>
      <c r="F460" s="440" t="s">
        <v>562</v>
      </c>
      <c r="H460" s="439">
        <v>18.997</v>
      </c>
      <c r="I460" s="438"/>
      <c r="J460" s="438"/>
      <c r="M460" s="145"/>
      <c r="N460" s="146"/>
      <c r="O460" s="177"/>
      <c r="P460" s="177"/>
      <c r="Q460" s="177"/>
      <c r="R460" s="177"/>
      <c r="S460" s="177"/>
      <c r="T460" s="177"/>
      <c r="U460" s="177"/>
      <c r="V460" s="177"/>
      <c r="W460" s="177"/>
      <c r="X460" s="147"/>
      <c r="AT460" s="148" t="s">
        <v>150</v>
      </c>
      <c r="AU460" s="148" t="s">
        <v>98</v>
      </c>
      <c r="AV460" s="11" t="s">
        <v>98</v>
      </c>
      <c r="AW460" s="11" t="s">
        <v>5</v>
      </c>
      <c r="AX460" s="11" t="s">
        <v>83</v>
      </c>
      <c r="AY460" s="148" t="s">
        <v>145</v>
      </c>
    </row>
    <row r="461" spans="2:65" s="12" customFormat="1" x14ac:dyDescent="0.3">
      <c r="B461" s="149"/>
      <c r="D461" s="445" t="s">
        <v>150</v>
      </c>
      <c r="E461" s="444" t="s">
        <v>3</v>
      </c>
      <c r="F461" s="443" t="s">
        <v>151</v>
      </c>
      <c r="H461" s="150">
        <v>18.997</v>
      </c>
      <c r="I461" s="434"/>
      <c r="J461" s="434"/>
      <c r="M461" s="149"/>
      <c r="N461" s="151"/>
      <c r="O461" s="178"/>
      <c r="P461" s="178"/>
      <c r="Q461" s="178"/>
      <c r="R461" s="178"/>
      <c r="S461" s="178"/>
      <c r="T461" s="178"/>
      <c r="U461" s="178"/>
      <c r="V461" s="178"/>
      <c r="W461" s="178"/>
      <c r="X461" s="152"/>
      <c r="AT461" s="153" t="s">
        <v>150</v>
      </c>
      <c r="AU461" s="153" t="s">
        <v>98</v>
      </c>
      <c r="AV461" s="12" t="s">
        <v>149</v>
      </c>
      <c r="AW461" s="12" t="s">
        <v>5</v>
      </c>
      <c r="AX461" s="12" t="s">
        <v>23</v>
      </c>
      <c r="AY461" s="153" t="s">
        <v>145</v>
      </c>
    </row>
    <row r="462" spans="2:65" s="173" customFormat="1" ht="22.5" customHeight="1" x14ac:dyDescent="0.3">
      <c r="B462" s="117"/>
      <c r="C462" s="134" t="s">
        <v>563</v>
      </c>
      <c r="D462" s="134" t="s">
        <v>147</v>
      </c>
      <c r="E462" s="135" t="s">
        <v>564</v>
      </c>
      <c r="F462" s="179" t="s">
        <v>565</v>
      </c>
      <c r="G462" s="136" t="s">
        <v>164</v>
      </c>
      <c r="H462" s="137">
        <v>1</v>
      </c>
      <c r="I462" s="181"/>
      <c r="J462" s="181"/>
      <c r="K462" s="180">
        <f>ROUND(P462*H462,2)</f>
        <v>0</v>
      </c>
      <c r="L462" s="179" t="s">
        <v>3</v>
      </c>
      <c r="M462" s="33"/>
      <c r="N462" s="138" t="s">
        <v>3</v>
      </c>
      <c r="O462" s="41" t="s">
        <v>46</v>
      </c>
      <c r="P462" s="191">
        <f>I462+J462</f>
        <v>0</v>
      </c>
      <c r="Q462" s="191">
        <f>ROUND(I462*H462,2)</f>
        <v>0</v>
      </c>
      <c r="R462" s="191">
        <f>ROUND(J462*H462,2)</f>
        <v>0</v>
      </c>
      <c r="S462" s="168"/>
      <c r="T462" s="139">
        <f>S462*H462</f>
        <v>0</v>
      </c>
      <c r="U462" s="139">
        <v>2.6550000000000001E-2</v>
      </c>
      <c r="V462" s="139">
        <f>U462*H462</f>
        <v>2.6550000000000001E-2</v>
      </c>
      <c r="W462" s="139">
        <v>0</v>
      </c>
      <c r="X462" s="140">
        <f>W462*H462</f>
        <v>0</v>
      </c>
      <c r="AR462" s="16" t="s">
        <v>161</v>
      </c>
      <c r="AT462" s="16" t="s">
        <v>147</v>
      </c>
      <c r="AU462" s="16" t="s">
        <v>98</v>
      </c>
      <c r="AY462" s="16" t="s">
        <v>145</v>
      </c>
      <c r="BE462" s="98">
        <f>IF(O462="základní",K462,0)</f>
        <v>0</v>
      </c>
      <c r="BF462" s="98">
        <f>IF(O462="snížená",K462,0)</f>
        <v>0</v>
      </c>
      <c r="BG462" s="98">
        <f>IF(O462="zákl. přenesená",K462,0)</f>
        <v>0</v>
      </c>
      <c r="BH462" s="98">
        <f>IF(O462="sníž. přenesená",K462,0)</f>
        <v>0</v>
      </c>
      <c r="BI462" s="98">
        <f>IF(O462="nulová",K462,0)</f>
        <v>0</v>
      </c>
      <c r="BJ462" s="16" t="s">
        <v>23</v>
      </c>
      <c r="BK462" s="98">
        <f>ROUND(P462*H462,2)</f>
        <v>0</v>
      </c>
      <c r="BL462" s="16" t="s">
        <v>161</v>
      </c>
      <c r="BM462" s="16" t="s">
        <v>566</v>
      </c>
    </row>
    <row r="463" spans="2:65" s="173" customFormat="1" ht="22.5" customHeight="1" x14ac:dyDescent="0.3">
      <c r="B463" s="117"/>
      <c r="C463" s="134" t="s">
        <v>567</v>
      </c>
      <c r="D463" s="134" t="s">
        <v>147</v>
      </c>
      <c r="E463" s="135" t="s">
        <v>568</v>
      </c>
      <c r="F463" s="179" t="s">
        <v>569</v>
      </c>
      <c r="G463" s="136" t="s">
        <v>549</v>
      </c>
      <c r="H463" s="176"/>
      <c r="I463" s="181"/>
      <c r="J463" s="181"/>
      <c r="K463" s="180">
        <f>ROUND(P463*H463,2)</f>
        <v>0</v>
      </c>
      <c r="L463" s="179" t="s">
        <v>1652</v>
      </c>
      <c r="M463" s="33"/>
      <c r="N463" s="138" t="s">
        <v>3</v>
      </c>
      <c r="O463" s="41" t="s">
        <v>46</v>
      </c>
      <c r="P463" s="191">
        <f>I463+J463</f>
        <v>0</v>
      </c>
      <c r="Q463" s="191">
        <f>ROUND(I463*H463,2)</f>
        <v>0</v>
      </c>
      <c r="R463" s="191">
        <f>ROUND(J463*H463,2)</f>
        <v>0</v>
      </c>
      <c r="S463" s="168"/>
      <c r="T463" s="139">
        <f>S463*H463</f>
        <v>0</v>
      </c>
      <c r="U463" s="139">
        <v>0</v>
      </c>
      <c r="V463" s="139">
        <f>U463*H463</f>
        <v>0</v>
      </c>
      <c r="W463" s="139">
        <v>0</v>
      </c>
      <c r="X463" s="140">
        <f>W463*H463</f>
        <v>0</v>
      </c>
      <c r="AR463" s="16" t="s">
        <v>161</v>
      </c>
      <c r="AT463" s="16" t="s">
        <v>147</v>
      </c>
      <c r="AU463" s="16" t="s">
        <v>98</v>
      </c>
      <c r="AY463" s="16" t="s">
        <v>145</v>
      </c>
      <c r="BE463" s="98">
        <f>IF(O463="základní",K463,0)</f>
        <v>0</v>
      </c>
      <c r="BF463" s="98">
        <f>IF(O463="snížená",K463,0)</f>
        <v>0</v>
      </c>
      <c r="BG463" s="98">
        <f>IF(O463="zákl. přenesená",K463,0)</f>
        <v>0</v>
      </c>
      <c r="BH463" s="98">
        <f>IF(O463="sníž. přenesená",K463,0)</f>
        <v>0</v>
      </c>
      <c r="BI463" s="98">
        <f>IF(O463="nulová",K463,0)</f>
        <v>0</v>
      </c>
      <c r="BJ463" s="16" t="s">
        <v>23</v>
      </c>
      <c r="BK463" s="98">
        <f>ROUND(P463*H463,2)</f>
        <v>0</v>
      </c>
      <c r="BL463" s="16" t="s">
        <v>161</v>
      </c>
      <c r="BM463" s="16" t="s">
        <v>570</v>
      </c>
    </row>
    <row r="464" spans="2:65" s="9" customFormat="1" ht="29.85" customHeight="1" x14ac:dyDescent="0.3">
      <c r="B464" s="124"/>
      <c r="D464" s="431" t="s">
        <v>82</v>
      </c>
      <c r="E464" s="133" t="s">
        <v>1670</v>
      </c>
      <c r="F464" s="133" t="s">
        <v>1669</v>
      </c>
      <c r="I464" s="430"/>
      <c r="J464" s="430"/>
      <c r="K464" s="429">
        <f>BK464</f>
        <v>0</v>
      </c>
      <c r="M464" s="124"/>
      <c r="N464" s="126"/>
      <c r="O464" s="125"/>
      <c r="P464" s="125"/>
      <c r="Q464" s="127">
        <f>SUM(Q465:Q471)</f>
        <v>0</v>
      </c>
      <c r="R464" s="127">
        <f>SUM(R465:R471)</f>
        <v>0</v>
      </c>
      <c r="S464" s="125"/>
      <c r="T464" s="128">
        <f>SUM(T465:T471)</f>
        <v>0</v>
      </c>
      <c r="U464" s="125"/>
      <c r="V464" s="128">
        <f>SUM(V465:V471)</f>
        <v>5.0299000000000003E-2</v>
      </c>
      <c r="W464" s="125"/>
      <c r="X464" s="129">
        <f>SUM(X465:X471)</f>
        <v>1.5931799999999999E-2</v>
      </c>
      <c r="AR464" s="130" t="s">
        <v>98</v>
      </c>
      <c r="AT464" s="131" t="s">
        <v>82</v>
      </c>
      <c r="AU464" s="131" t="s">
        <v>23</v>
      </c>
      <c r="AY464" s="130" t="s">
        <v>145</v>
      </c>
      <c r="BK464" s="132">
        <f>SUM(BK465:BK471)</f>
        <v>0</v>
      </c>
    </row>
    <row r="465" spans="2:65" s="173" customFormat="1" ht="22.5" customHeight="1" x14ac:dyDescent="0.3">
      <c r="B465" s="117"/>
      <c r="C465" s="134" t="s">
        <v>571</v>
      </c>
      <c r="D465" s="134" t="s">
        <v>147</v>
      </c>
      <c r="E465" s="135" t="s">
        <v>572</v>
      </c>
      <c r="F465" s="179" t="s">
        <v>573</v>
      </c>
      <c r="G465" s="136" t="s">
        <v>224</v>
      </c>
      <c r="H465" s="137">
        <v>9.5399999999999991</v>
      </c>
      <c r="I465" s="181"/>
      <c r="J465" s="181"/>
      <c r="K465" s="180">
        <f>ROUND(P465*H465,2)</f>
        <v>0</v>
      </c>
      <c r="L465" s="179" t="s">
        <v>1652</v>
      </c>
      <c r="M465" s="33"/>
      <c r="N465" s="138" t="s">
        <v>3</v>
      </c>
      <c r="O465" s="41" t="s">
        <v>46</v>
      </c>
      <c r="P465" s="191">
        <f>I465+J465</f>
        <v>0</v>
      </c>
      <c r="Q465" s="191">
        <f>ROUND(I465*H465,2)</f>
        <v>0</v>
      </c>
      <c r="R465" s="191">
        <f>ROUND(J465*H465,2)</f>
        <v>0</v>
      </c>
      <c r="S465" s="168"/>
      <c r="T465" s="139">
        <f>S465*H465</f>
        <v>0</v>
      </c>
      <c r="U465" s="139">
        <v>0</v>
      </c>
      <c r="V465" s="139">
        <f>U465*H465</f>
        <v>0</v>
      </c>
      <c r="W465" s="139">
        <v>1.67E-3</v>
      </c>
      <c r="X465" s="140">
        <f>W465*H465</f>
        <v>1.5931799999999999E-2</v>
      </c>
      <c r="AR465" s="16" t="s">
        <v>161</v>
      </c>
      <c r="AT465" s="16" t="s">
        <v>147</v>
      </c>
      <c r="AU465" s="16" t="s">
        <v>98</v>
      </c>
      <c r="AY465" s="16" t="s">
        <v>145</v>
      </c>
      <c r="BE465" s="98">
        <f>IF(O465="základní",K465,0)</f>
        <v>0</v>
      </c>
      <c r="BF465" s="98">
        <f>IF(O465="snížená",K465,0)</f>
        <v>0</v>
      </c>
      <c r="BG465" s="98">
        <f>IF(O465="zákl. přenesená",K465,0)</f>
        <v>0</v>
      </c>
      <c r="BH465" s="98">
        <f>IF(O465="sníž. přenesená",K465,0)</f>
        <v>0</v>
      </c>
      <c r="BI465" s="98">
        <f>IF(O465="nulová",K465,0)</f>
        <v>0</v>
      </c>
      <c r="BJ465" s="16" t="s">
        <v>23</v>
      </c>
      <c r="BK465" s="98">
        <f>ROUND(P465*H465,2)</f>
        <v>0</v>
      </c>
      <c r="BL465" s="16" t="s">
        <v>161</v>
      </c>
      <c r="BM465" s="16" t="s">
        <v>574</v>
      </c>
    </row>
    <row r="466" spans="2:65" s="11" customFormat="1" x14ac:dyDescent="0.3">
      <c r="B466" s="145"/>
      <c r="D466" s="437" t="s">
        <v>150</v>
      </c>
      <c r="E466" s="148" t="s">
        <v>3</v>
      </c>
      <c r="F466" s="440" t="s">
        <v>575</v>
      </c>
      <c r="H466" s="439">
        <v>9.5399999999999991</v>
      </c>
      <c r="I466" s="438"/>
      <c r="J466" s="438"/>
      <c r="M466" s="145"/>
      <c r="N466" s="146"/>
      <c r="O466" s="177"/>
      <c r="P466" s="177"/>
      <c r="Q466" s="177"/>
      <c r="R466" s="177"/>
      <c r="S466" s="177"/>
      <c r="T466" s="177"/>
      <c r="U466" s="177"/>
      <c r="V466" s="177"/>
      <c r="W466" s="177"/>
      <c r="X466" s="147"/>
      <c r="AT466" s="148" t="s">
        <v>150</v>
      </c>
      <c r="AU466" s="148" t="s">
        <v>98</v>
      </c>
      <c r="AV466" s="11" t="s">
        <v>98</v>
      </c>
      <c r="AW466" s="11" t="s">
        <v>5</v>
      </c>
      <c r="AX466" s="11" t="s">
        <v>83</v>
      </c>
      <c r="AY466" s="148" t="s">
        <v>145</v>
      </c>
    </row>
    <row r="467" spans="2:65" s="12" customFormat="1" x14ac:dyDescent="0.3">
      <c r="B467" s="149"/>
      <c r="D467" s="445" t="s">
        <v>150</v>
      </c>
      <c r="E467" s="444" t="s">
        <v>3</v>
      </c>
      <c r="F467" s="443" t="s">
        <v>151</v>
      </c>
      <c r="H467" s="150">
        <v>9.5399999999999991</v>
      </c>
      <c r="I467" s="434"/>
      <c r="J467" s="434"/>
      <c r="M467" s="149"/>
      <c r="N467" s="151"/>
      <c r="O467" s="178"/>
      <c r="P467" s="178"/>
      <c r="Q467" s="178"/>
      <c r="R467" s="178"/>
      <c r="S467" s="178"/>
      <c r="T467" s="178"/>
      <c r="U467" s="178"/>
      <c r="V467" s="178"/>
      <c r="W467" s="178"/>
      <c r="X467" s="152"/>
      <c r="AT467" s="153" t="s">
        <v>150</v>
      </c>
      <c r="AU467" s="153" t="s">
        <v>98</v>
      </c>
      <c r="AV467" s="12" t="s">
        <v>149</v>
      </c>
      <c r="AW467" s="12" t="s">
        <v>5</v>
      </c>
      <c r="AX467" s="12" t="s">
        <v>23</v>
      </c>
      <c r="AY467" s="153" t="s">
        <v>145</v>
      </c>
    </row>
    <row r="468" spans="2:65" s="173" customFormat="1" ht="22.5" customHeight="1" x14ac:dyDescent="0.3">
      <c r="B468" s="117"/>
      <c r="C468" s="134" t="s">
        <v>576</v>
      </c>
      <c r="D468" s="134" t="s">
        <v>147</v>
      </c>
      <c r="E468" s="135" t="s">
        <v>577</v>
      </c>
      <c r="F468" s="179" t="s">
        <v>578</v>
      </c>
      <c r="G468" s="136" t="s">
        <v>224</v>
      </c>
      <c r="H468" s="137">
        <v>14.05</v>
      </c>
      <c r="I468" s="181"/>
      <c r="J468" s="181"/>
      <c r="K468" s="180">
        <f>ROUND(P468*H468,2)</f>
        <v>0</v>
      </c>
      <c r="L468" s="179" t="s">
        <v>3</v>
      </c>
      <c r="M468" s="33"/>
      <c r="N468" s="138" t="s">
        <v>3</v>
      </c>
      <c r="O468" s="41" t="s">
        <v>46</v>
      </c>
      <c r="P468" s="191">
        <f>I468+J468</f>
        <v>0</v>
      </c>
      <c r="Q468" s="191">
        <f>ROUND(I468*H468,2)</f>
        <v>0</v>
      </c>
      <c r="R468" s="191">
        <f>ROUND(J468*H468,2)</f>
        <v>0</v>
      </c>
      <c r="S468" s="168"/>
      <c r="T468" s="139">
        <f>S468*H468</f>
        <v>0</v>
      </c>
      <c r="U468" s="139">
        <v>3.5799999999999998E-3</v>
      </c>
      <c r="V468" s="139">
        <f>U468*H468</f>
        <v>5.0299000000000003E-2</v>
      </c>
      <c r="W468" s="139">
        <v>0</v>
      </c>
      <c r="X468" s="140">
        <f>W468*H468</f>
        <v>0</v>
      </c>
      <c r="AR468" s="16" t="s">
        <v>161</v>
      </c>
      <c r="AT468" s="16" t="s">
        <v>147</v>
      </c>
      <c r="AU468" s="16" t="s">
        <v>98</v>
      </c>
      <c r="AY468" s="16" t="s">
        <v>145</v>
      </c>
      <c r="BE468" s="98">
        <f>IF(O468="základní",K468,0)</f>
        <v>0</v>
      </c>
      <c r="BF468" s="98">
        <f>IF(O468="snížená",K468,0)</f>
        <v>0</v>
      </c>
      <c r="BG468" s="98">
        <f>IF(O468="zákl. přenesená",K468,0)</f>
        <v>0</v>
      </c>
      <c r="BH468" s="98">
        <f>IF(O468="sníž. přenesená",K468,0)</f>
        <v>0</v>
      </c>
      <c r="BI468" s="98">
        <f>IF(O468="nulová",K468,0)</f>
        <v>0</v>
      </c>
      <c r="BJ468" s="16" t="s">
        <v>23</v>
      </c>
      <c r="BK468" s="98">
        <f>ROUND(P468*H468,2)</f>
        <v>0</v>
      </c>
      <c r="BL468" s="16" t="s">
        <v>161</v>
      </c>
      <c r="BM468" s="16" t="s">
        <v>579</v>
      </c>
    </row>
    <row r="469" spans="2:65" s="11" customFormat="1" x14ac:dyDescent="0.3">
      <c r="B469" s="145"/>
      <c r="D469" s="437" t="s">
        <v>150</v>
      </c>
      <c r="E469" s="148" t="s">
        <v>3</v>
      </c>
      <c r="F469" s="440" t="s">
        <v>580</v>
      </c>
      <c r="H469" s="439">
        <v>14.05</v>
      </c>
      <c r="I469" s="438"/>
      <c r="J469" s="438"/>
      <c r="M469" s="145"/>
      <c r="N469" s="146"/>
      <c r="O469" s="177"/>
      <c r="P469" s="177"/>
      <c r="Q469" s="177"/>
      <c r="R469" s="177"/>
      <c r="S469" s="177"/>
      <c r="T469" s="177"/>
      <c r="U469" s="177"/>
      <c r="V469" s="177"/>
      <c r="W469" s="177"/>
      <c r="X469" s="147"/>
      <c r="AT469" s="148" t="s">
        <v>150</v>
      </c>
      <c r="AU469" s="148" t="s">
        <v>98</v>
      </c>
      <c r="AV469" s="11" t="s">
        <v>98</v>
      </c>
      <c r="AW469" s="11" t="s">
        <v>5</v>
      </c>
      <c r="AX469" s="11" t="s">
        <v>83</v>
      </c>
      <c r="AY469" s="148" t="s">
        <v>145</v>
      </c>
    </row>
    <row r="470" spans="2:65" s="12" customFormat="1" x14ac:dyDescent="0.3">
      <c r="B470" s="149"/>
      <c r="D470" s="445" t="s">
        <v>150</v>
      </c>
      <c r="E470" s="444" t="s">
        <v>3</v>
      </c>
      <c r="F470" s="443" t="s">
        <v>151</v>
      </c>
      <c r="H470" s="150">
        <v>14.05</v>
      </c>
      <c r="I470" s="434"/>
      <c r="J470" s="434"/>
      <c r="M470" s="149"/>
      <c r="N470" s="151"/>
      <c r="O470" s="178"/>
      <c r="P470" s="178"/>
      <c r="Q470" s="178"/>
      <c r="R470" s="178"/>
      <c r="S470" s="178"/>
      <c r="T470" s="178"/>
      <c r="U470" s="178"/>
      <c r="V470" s="178"/>
      <c r="W470" s="178"/>
      <c r="X470" s="152"/>
      <c r="AT470" s="153" t="s">
        <v>150</v>
      </c>
      <c r="AU470" s="153" t="s">
        <v>98</v>
      </c>
      <c r="AV470" s="12" t="s">
        <v>149</v>
      </c>
      <c r="AW470" s="12" t="s">
        <v>5</v>
      </c>
      <c r="AX470" s="12" t="s">
        <v>23</v>
      </c>
      <c r="AY470" s="153" t="s">
        <v>145</v>
      </c>
    </row>
    <row r="471" spans="2:65" s="173" customFormat="1" ht="22.5" customHeight="1" x14ac:dyDescent="0.3">
      <c r="B471" s="117"/>
      <c r="C471" s="134" t="s">
        <v>581</v>
      </c>
      <c r="D471" s="134" t="s">
        <v>147</v>
      </c>
      <c r="E471" s="135" t="s">
        <v>582</v>
      </c>
      <c r="F471" s="179" t="s">
        <v>583</v>
      </c>
      <c r="G471" s="136" t="s">
        <v>549</v>
      </c>
      <c r="H471" s="176"/>
      <c r="I471" s="181"/>
      <c r="J471" s="181"/>
      <c r="K471" s="180">
        <f>ROUND(P471*H471,2)</f>
        <v>0</v>
      </c>
      <c r="L471" s="179" t="s">
        <v>1652</v>
      </c>
      <c r="M471" s="33"/>
      <c r="N471" s="138" t="s">
        <v>3</v>
      </c>
      <c r="O471" s="41" t="s">
        <v>46</v>
      </c>
      <c r="P471" s="191">
        <f>I471+J471</f>
        <v>0</v>
      </c>
      <c r="Q471" s="191">
        <f>ROUND(I471*H471,2)</f>
        <v>0</v>
      </c>
      <c r="R471" s="191">
        <f>ROUND(J471*H471,2)</f>
        <v>0</v>
      </c>
      <c r="S471" s="168"/>
      <c r="T471" s="139">
        <f>S471*H471</f>
        <v>0</v>
      </c>
      <c r="U471" s="139">
        <v>0</v>
      </c>
      <c r="V471" s="139">
        <f>U471*H471</f>
        <v>0</v>
      </c>
      <c r="W471" s="139">
        <v>0</v>
      </c>
      <c r="X471" s="140">
        <f>W471*H471</f>
        <v>0</v>
      </c>
      <c r="AR471" s="16" t="s">
        <v>161</v>
      </c>
      <c r="AT471" s="16" t="s">
        <v>147</v>
      </c>
      <c r="AU471" s="16" t="s">
        <v>98</v>
      </c>
      <c r="AY471" s="16" t="s">
        <v>145</v>
      </c>
      <c r="BE471" s="98">
        <f>IF(O471="základní",K471,0)</f>
        <v>0</v>
      </c>
      <c r="BF471" s="98">
        <f>IF(O471="snížená",K471,0)</f>
        <v>0</v>
      </c>
      <c r="BG471" s="98">
        <f>IF(O471="zákl. přenesená",K471,0)</f>
        <v>0</v>
      </c>
      <c r="BH471" s="98">
        <f>IF(O471="sníž. přenesená",K471,0)</f>
        <v>0</v>
      </c>
      <c r="BI471" s="98">
        <f>IF(O471="nulová",K471,0)</f>
        <v>0</v>
      </c>
      <c r="BJ471" s="16" t="s">
        <v>23</v>
      </c>
      <c r="BK471" s="98">
        <f>ROUND(P471*H471,2)</f>
        <v>0</v>
      </c>
      <c r="BL471" s="16" t="s">
        <v>161</v>
      </c>
      <c r="BM471" s="16" t="s">
        <v>584</v>
      </c>
    </row>
    <row r="472" spans="2:65" s="9" customFormat="1" ht="29.85" customHeight="1" x14ac:dyDescent="0.3">
      <c r="B472" s="124"/>
      <c r="D472" s="431" t="s">
        <v>82</v>
      </c>
      <c r="E472" s="133" t="s">
        <v>1668</v>
      </c>
      <c r="F472" s="133" t="s">
        <v>1667</v>
      </c>
      <c r="I472" s="430"/>
      <c r="J472" s="430"/>
      <c r="K472" s="429">
        <f>BK472</f>
        <v>0</v>
      </c>
      <c r="M472" s="124"/>
      <c r="N472" s="126"/>
      <c r="O472" s="125"/>
      <c r="P472" s="125"/>
      <c r="Q472" s="127">
        <f>SUM(Q473:Q476)</f>
        <v>0</v>
      </c>
      <c r="R472" s="127">
        <f>SUM(R473:R476)</f>
        <v>0</v>
      </c>
      <c r="S472" s="125"/>
      <c r="T472" s="128">
        <f>SUM(T473:T476)</f>
        <v>0</v>
      </c>
      <c r="U472" s="125"/>
      <c r="V472" s="128">
        <f>SUM(V473:V476)</f>
        <v>0</v>
      </c>
      <c r="W472" s="125"/>
      <c r="X472" s="129">
        <f>SUM(X473:X476)</f>
        <v>0.22500000000000001</v>
      </c>
      <c r="AR472" s="130" t="s">
        <v>98</v>
      </c>
      <c r="AT472" s="131" t="s">
        <v>82</v>
      </c>
      <c r="AU472" s="131" t="s">
        <v>23</v>
      </c>
      <c r="AY472" s="130" t="s">
        <v>145</v>
      </c>
      <c r="BK472" s="132">
        <f>SUM(BK473:BK476)</f>
        <v>0</v>
      </c>
    </row>
    <row r="473" spans="2:65" s="173" customFormat="1" ht="22.5" customHeight="1" x14ac:dyDescent="0.3">
      <c r="B473" s="117"/>
      <c r="C473" s="134" t="s">
        <v>585</v>
      </c>
      <c r="D473" s="134" t="s">
        <v>147</v>
      </c>
      <c r="E473" s="135" t="s">
        <v>586</v>
      </c>
      <c r="F473" s="179" t="s">
        <v>587</v>
      </c>
      <c r="G473" s="136" t="s">
        <v>148</v>
      </c>
      <c r="H473" s="137">
        <v>90</v>
      </c>
      <c r="I473" s="181"/>
      <c r="J473" s="181"/>
      <c r="K473" s="180">
        <f>ROUND(P473*H473,2)</f>
        <v>0</v>
      </c>
      <c r="L473" s="179" t="s">
        <v>3</v>
      </c>
      <c r="M473" s="33"/>
      <c r="N473" s="138" t="s">
        <v>3</v>
      </c>
      <c r="O473" s="41" t="s">
        <v>46</v>
      </c>
      <c r="P473" s="191">
        <f>I473+J473</f>
        <v>0</v>
      </c>
      <c r="Q473" s="191">
        <f>ROUND(I473*H473,2)</f>
        <v>0</v>
      </c>
      <c r="R473" s="191">
        <f>ROUND(J473*H473,2)</f>
        <v>0</v>
      </c>
      <c r="S473" s="168"/>
      <c r="T473" s="139">
        <f>S473*H473</f>
        <v>0</v>
      </c>
      <c r="U473" s="139">
        <v>0</v>
      </c>
      <c r="V473" s="139">
        <f>U473*H473</f>
        <v>0</v>
      </c>
      <c r="W473" s="139">
        <v>2.5000000000000001E-3</v>
      </c>
      <c r="X473" s="140">
        <f>W473*H473</f>
        <v>0.22500000000000001</v>
      </c>
      <c r="AR473" s="16" t="s">
        <v>161</v>
      </c>
      <c r="AT473" s="16" t="s">
        <v>147</v>
      </c>
      <c r="AU473" s="16" t="s">
        <v>98</v>
      </c>
      <c r="AY473" s="16" t="s">
        <v>145</v>
      </c>
      <c r="BE473" s="98">
        <f>IF(O473="základní",K473,0)</f>
        <v>0</v>
      </c>
      <c r="BF473" s="98">
        <f>IF(O473="snížená",K473,0)</f>
        <v>0</v>
      </c>
      <c r="BG473" s="98">
        <f>IF(O473="zákl. přenesená",K473,0)</f>
        <v>0</v>
      </c>
      <c r="BH473" s="98">
        <f>IF(O473="sníž. přenesená",K473,0)</f>
        <v>0</v>
      </c>
      <c r="BI473" s="98">
        <f>IF(O473="nulová",K473,0)</f>
        <v>0</v>
      </c>
      <c r="BJ473" s="16" t="s">
        <v>23</v>
      </c>
      <c r="BK473" s="98">
        <f>ROUND(P473*H473,2)</f>
        <v>0</v>
      </c>
      <c r="BL473" s="16" t="s">
        <v>161</v>
      </c>
      <c r="BM473" s="16" t="s">
        <v>588</v>
      </c>
    </row>
    <row r="474" spans="2:65" s="10" customFormat="1" x14ac:dyDescent="0.3">
      <c r="B474" s="141"/>
      <c r="D474" s="437" t="s">
        <v>150</v>
      </c>
      <c r="E474" s="144" t="s">
        <v>3</v>
      </c>
      <c r="F474" s="442" t="s">
        <v>231</v>
      </c>
      <c r="H474" s="144" t="s">
        <v>3</v>
      </c>
      <c r="I474" s="441"/>
      <c r="J474" s="441"/>
      <c r="M474" s="141"/>
      <c r="N474" s="142"/>
      <c r="O474" s="182"/>
      <c r="P474" s="182"/>
      <c r="Q474" s="182"/>
      <c r="R474" s="182"/>
      <c r="S474" s="182"/>
      <c r="T474" s="182"/>
      <c r="U474" s="182"/>
      <c r="V474" s="182"/>
      <c r="W474" s="182"/>
      <c r="X474" s="143"/>
      <c r="AT474" s="144" t="s">
        <v>150</v>
      </c>
      <c r="AU474" s="144" t="s">
        <v>98</v>
      </c>
      <c r="AV474" s="10" t="s">
        <v>23</v>
      </c>
      <c r="AW474" s="10" t="s">
        <v>5</v>
      </c>
      <c r="AX474" s="10" t="s">
        <v>83</v>
      </c>
      <c r="AY474" s="144" t="s">
        <v>145</v>
      </c>
    </row>
    <row r="475" spans="2:65" s="11" customFormat="1" x14ac:dyDescent="0.3">
      <c r="B475" s="145"/>
      <c r="D475" s="437" t="s">
        <v>150</v>
      </c>
      <c r="E475" s="148" t="s">
        <v>3</v>
      </c>
      <c r="F475" s="440" t="s">
        <v>232</v>
      </c>
      <c r="H475" s="439">
        <v>90</v>
      </c>
      <c r="I475" s="438"/>
      <c r="J475" s="438"/>
      <c r="M475" s="145"/>
      <c r="N475" s="146"/>
      <c r="O475" s="177"/>
      <c r="P475" s="177"/>
      <c r="Q475" s="177"/>
      <c r="R475" s="177"/>
      <c r="S475" s="177"/>
      <c r="T475" s="177"/>
      <c r="U475" s="177"/>
      <c r="V475" s="177"/>
      <c r="W475" s="177"/>
      <c r="X475" s="147"/>
      <c r="AT475" s="148" t="s">
        <v>150</v>
      </c>
      <c r="AU475" s="148" t="s">
        <v>98</v>
      </c>
      <c r="AV475" s="11" t="s">
        <v>98</v>
      </c>
      <c r="AW475" s="11" t="s">
        <v>5</v>
      </c>
      <c r="AX475" s="11" t="s">
        <v>83</v>
      </c>
      <c r="AY475" s="148" t="s">
        <v>145</v>
      </c>
    </row>
    <row r="476" spans="2:65" s="12" customFormat="1" x14ac:dyDescent="0.3">
      <c r="B476" s="149"/>
      <c r="D476" s="437" t="s">
        <v>150</v>
      </c>
      <c r="E476" s="153" t="s">
        <v>3</v>
      </c>
      <c r="F476" s="436" t="s">
        <v>151</v>
      </c>
      <c r="H476" s="435">
        <v>90</v>
      </c>
      <c r="I476" s="434"/>
      <c r="J476" s="434"/>
      <c r="M476" s="149"/>
      <c r="N476" s="151"/>
      <c r="O476" s="178"/>
      <c r="P476" s="178"/>
      <c r="Q476" s="178"/>
      <c r="R476" s="178"/>
      <c r="S476" s="178"/>
      <c r="T476" s="178"/>
      <c r="U476" s="178"/>
      <c r="V476" s="178"/>
      <c r="W476" s="178"/>
      <c r="X476" s="152"/>
      <c r="AT476" s="153" t="s">
        <v>150</v>
      </c>
      <c r="AU476" s="153" t="s">
        <v>98</v>
      </c>
      <c r="AV476" s="12" t="s">
        <v>149</v>
      </c>
      <c r="AW476" s="12" t="s">
        <v>5</v>
      </c>
      <c r="AX476" s="12" t="s">
        <v>23</v>
      </c>
      <c r="AY476" s="153" t="s">
        <v>145</v>
      </c>
    </row>
    <row r="477" spans="2:65" s="9" customFormat="1" ht="29.85" customHeight="1" x14ac:dyDescent="0.3">
      <c r="B477" s="124"/>
      <c r="D477" s="431" t="s">
        <v>82</v>
      </c>
      <c r="E477" s="133" t="s">
        <v>1666</v>
      </c>
      <c r="F477" s="133" t="s">
        <v>1665</v>
      </c>
      <c r="I477" s="430"/>
      <c r="J477" s="430"/>
      <c r="K477" s="429">
        <f>BK477</f>
        <v>0</v>
      </c>
      <c r="M477" s="124"/>
      <c r="N477" s="126"/>
      <c r="O477" s="125"/>
      <c r="P477" s="125"/>
      <c r="Q477" s="127">
        <f>SUM(Q478:Q550)</f>
        <v>0</v>
      </c>
      <c r="R477" s="127">
        <f>SUM(R478:R550)</f>
        <v>0</v>
      </c>
      <c r="S477" s="125"/>
      <c r="T477" s="128">
        <f>SUM(T478:T550)</f>
        <v>0</v>
      </c>
      <c r="U477" s="125"/>
      <c r="V477" s="128">
        <f>SUM(V478:V550)</f>
        <v>7.8968750000000004E-2</v>
      </c>
      <c r="W477" s="125"/>
      <c r="X477" s="129">
        <f>SUM(X478:X550)</f>
        <v>1.1315200000000001</v>
      </c>
      <c r="AR477" s="130" t="s">
        <v>98</v>
      </c>
      <c r="AT477" s="131" t="s">
        <v>82</v>
      </c>
      <c r="AU477" s="131" t="s">
        <v>23</v>
      </c>
      <c r="AY477" s="130" t="s">
        <v>145</v>
      </c>
      <c r="BK477" s="132">
        <f>SUM(BK478:BK550)</f>
        <v>0</v>
      </c>
    </row>
    <row r="478" spans="2:65" s="173" customFormat="1" ht="22.5" customHeight="1" x14ac:dyDescent="0.3">
      <c r="B478" s="117"/>
      <c r="C478" s="134" t="s">
        <v>589</v>
      </c>
      <c r="D478" s="134" t="s">
        <v>147</v>
      </c>
      <c r="E478" s="135" t="s">
        <v>590</v>
      </c>
      <c r="F478" s="179" t="s">
        <v>591</v>
      </c>
      <c r="G478" s="136" t="s">
        <v>148</v>
      </c>
      <c r="H478" s="137">
        <v>6</v>
      </c>
      <c r="I478" s="181"/>
      <c r="J478" s="181"/>
      <c r="K478" s="180">
        <f>ROUND(P478*H478,2)</f>
        <v>0</v>
      </c>
      <c r="L478" s="179" t="s">
        <v>3</v>
      </c>
      <c r="M478" s="33"/>
      <c r="N478" s="138" t="s">
        <v>3</v>
      </c>
      <c r="O478" s="41" t="s">
        <v>46</v>
      </c>
      <c r="P478" s="191">
        <f>I478+J478</f>
        <v>0</v>
      </c>
      <c r="Q478" s="191">
        <f>ROUND(I478*H478,2)</f>
        <v>0</v>
      </c>
      <c r="R478" s="191">
        <f>ROUND(J478*H478,2)</f>
        <v>0</v>
      </c>
      <c r="S478" s="168"/>
      <c r="T478" s="139">
        <f>S478*H478</f>
        <v>0</v>
      </c>
      <c r="U478" s="139">
        <v>0</v>
      </c>
      <c r="V478" s="139">
        <f>U478*H478</f>
        <v>0</v>
      </c>
      <c r="W478" s="139">
        <v>0</v>
      </c>
      <c r="X478" s="140">
        <f>W478*H478</f>
        <v>0</v>
      </c>
      <c r="AR478" s="16" t="s">
        <v>161</v>
      </c>
      <c r="AT478" s="16" t="s">
        <v>147</v>
      </c>
      <c r="AU478" s="16" t="s">
        <v>98</v>
      </c>
      <c r="AY478" s="16" t="s">
        <v>145</v>
      </c>
      <c r="BE478" s="98">
        <f>IF(O478="základní",K478,0)</f>
        <v>0</v>
      </c>
      <c r="BF478" s="98">
        <f>IF(O478="snížená",K478,0)</f>
        <v>0</v>
      </c>
      <c r="BG478" s="98">
        <f>IF(O478="zákl. přenesená",K478,0)</f>
        <v>0</v>
      </c>
      <c r="BH478" s="98">
        <f>IF(O478="sníž. přenesená",K478,0)</f>
        <v>0</v>
      </c>
      <c r="BI478" s="98">
        <f>IF(O478="nulová",K478,0)</f>
        <v>0</v>
      </c>
      <c r="BJ478" s="16" t="s">
        <v>23</v>
      </c>
      <c r="BK478" s="98">
        <f>ROUND(P478*H478,2)</f>
        <v>0</v>
      </c>
      <c r="BL478" s="16" t="s">
        <v>161</v>
      </c>
      <c r="BM478" s="16" t="s">
        <v>592</v>
      </c>
    </row>
    <row r="479" spans="2:65" s="11" customFormat="1" x14ac:dyDescent="0.3">
      <c r="B479" s="145"/>
      <c r="D479" s="437" t="s">
        <v>150</v>
      </c>
      <c r="E479" s="148" t="s">
        <v>3</v>
      </c>
      <c r="F479" s="440" t="s">
        <v>177</v>
      </c>
      <c r="H479" s="439">
        <v>6</v>
      </c>
      <c r="I479" s="438"/>
      <c r="J479" s="438"/>
      <c r="M479" s="145"/>
      <c r="N479" s="146"/>
      <c r="O479" s="177"/>
      <c r="P479" s="177"/>
      <c r="Q479" s="177"/>
      <c r="R479" s="177"/>
      <c r="S479" s="177"/>
      <c r="T479" s="177"/>
      <c r="U479" s="177"/>
      <c r="V479" s="177"/>
      <c r="W479" s="177"/>
      <c r="X479" s="147"/>
      <c r="AT479" s="148" t="s">
        <v>150</v>
      </c>
      <c r="AU479" s="148" t="s">
        <v>98</v>
      </c>
      <c r="AV479" s="11" t="s">
        <v>98</v>
      </c>
      <c r="AW479" s="11" t="s">
        <v>5</v>
      </c>
      <c r="AX479" s="11" t="s">
        <v>83</v>
      </c>
      <c r="AY479" s="148" t="s">
        <v>145</v>
      </c>
    </row>
    <row r="480" spans="2:65" s="12" customFormat="1" x14ac:dyDescent="0.3">
      <c r="B480" s="149"/>
      <c r="D480" s="445" t="s">
        <v>150</v>
      </c>
      <c r="E480" s="444" t="s">
        <v>3</v>
      </c>
      <c r="F480" s="443" t="s">
        <v>151</v>
      </c>
      <c r="H480" s="150">
        <v>6</v>
      </c>
      <c r="I480" s="434"/>
      <c r="J480" s="434"/>
      <c r="M480" s="149"/>
      <c r="N480" s="151"/>
      <c r="O480" s="178"/>
      <c r="P480" s="178"/>
      <c r="Q480" s="178"/>
      <c r="R480" s="178"/>
      <c r="S480" s="178"/>
      <c r="T480" s="178"/>
      <c r="U480" s="178"/>
      <c r="V480" s="178"/>
      <c r="W480" s="178"/>
      <c r="X480" s="152"/>
      <c r="AT480" s="153" t="s">
        <v>150</v>
      </c>
      <c r="AU480" s="153" t="s">
        <v>98</v>
      </c>
      <c r="AV480" s="12" t="s">
        <v>149</v>
      </c>
      <c r="AW480" s="12" t="s">
        <v>5</v>
      </c>
      <c r="AX480" s="12" t="s">
        <v>23</v>
      </c>
      <c r="AY480" s="153" t="s">
        <v>145</v>
      </c>
    </row>
    <row r="481" spans="2:65" s="173" customFormat="1" ht="22.5" customHeight="1" x14ac:dyDescent="0.3">
      <c r="B481" s="117"/>
      <c r="C481" s="134" t="s">
        <v>593</v>
      </c>
      <c r="D481" s="134" t="s">
        <v>147</v>
      </c>
      <c r="E481" s="135" t="s">
        <v>594</v>
      </c>
      <c r="F481" s="179" t="s">
        <v>595</v>
      </c>
      <c r="G481" s="136" t="s">
        <v>224</v>
      </c>
      <c r="H481" s="137">
        <v>9.5399999999999991</v>
      </c>
      <c r="I481" s="181"/>
      <c r="J481" s="181"/>
      <c r="K481" s="180">
        <f>ROUND(P481*H481,2)</f>
        <v>0</v>
      </c>
      <c r="L481" s="179" t="s">
        <v>3</v>
      </c>
      <c r="M481" s="33"/>
      <c r="N481" s="138" t="s">
        <v>3</v>
      </c>
      <c r="O481" s="41" t="s">
        <v>46</v>
      </c>
      <c r="P481" s="191">
        <f>I481+J481</f>
        <v>0</v>
      </c>
      <c r="Q481" s="191">
        <f>ROUND(I481*H481,2)</f>
        <v>0</v>
      </c>
      <c r="R481" s="191">
        <f>ROUND(J481*H481,2)</f>
        <v>0</v>
      </c>
      <c r="S481" s="168"/>
      <c r="T481" s="139">
        <f>S481*H481</f>
        <v>0</v>
      </c>
      <c r="U481" s="139">
        <v>0</v>
      </c>
      <c r="V481" s="139">
        <f>U481*H481</f>
        <v>0</v>
      </c>
      <c r="W481" s="139">
        <v>3.0000000000000001E-3</v>
      </c>
      <c r="X481" s="140">
        <f>W481*H481</f>
        <v>2.862E-2</v>
      </c>
      <c r="AR481" s="16" t="s">
        <v>161</v>
      </c>
      <c r="AT481" s="16" t="s">
        <v>147</v>
      </c>
      <c r="AU481" s="16" t="s">
        <v>98</v>
      </c>
      <c r="AY481" s="16" t="s">
        <v>145</v>
      </c>
      <c r="BE481" s="98">
        <f>IF(O481="základní",K481,0)</f>
        <v>0</v>
      </c>
      <c r="BF481" s="98">
        <f>IF(O481="snížená",K481,0)</f>
        <v>0</v>
      </c>
      <c r="BG481" s="98">
        <f>IF(O481="zákl. přenesená",K481,0)</f>
        <v>0</v>
      </c>
      <c r="BH481" s="98">
        <f>IF(O481="sníž. přenesená",K481,0)</f>
        <v>0</v>
      </c>
      <c r="BI481" s="98">
        <f>IF(O481="nulová",K481,0)</f>
        <v>0</v>
      </c>
      <c r="BJ481" s="16" t="s">
        <v>23</v>
      </c>
      <c r="BK481" s="98">
        <f>ROUND(P481*H481,2)</f>
        <v>0</v>
      </c>
      <c r="BL481" s="16" t="s">
        <v>161</v>
      </c>
      <c r="BM481" s="16" t="s">
        <v>596</v>
      </c>
    </row>
    <row r="482" spans="2:65" s="11" customFormat="1" x14ac:dyDescent="0.3">
      <c r="B482" s="145"/>
      <c r="D482" s="437" t="s">
        <v>150</v>
      </c>
      <c r="E482" s="148" t="s">
        <v>3</v>
      </c>
      <c r="F482" s="440" t="s">
        <v>575</v>
      </c>
      <c r="H482" s="439">
        <v>9.5399999999999991</v>
      </c>
      <c r="I482" s="438"/>
      <c r="J482" s="438"/>
      <c r="M482" s="145"/>
      <c r="N482" s="146"/>
      <c r="O482" s="177"/>
      <c r="P482" s="177"/>
      <c r="Q482" s="177"/>
      <c r="R482" s="177"/>
      <c r="S482" s="177"/>
      <c r="T482" s="177"/>
      <c r="U482" s="177"/>
      <c r="V482" s="177"/>
      <c r="W482" s="177"/>
      <c r="X482" s="147"/>
      <c r="AT482" s="148" t="s">
        <v>150</v>
      </c>
      <c r="AU482" s="148" t="s">
        <v>98</v>
      </c>
      <c r="AV482" s="11" t="s">
        <v>98</v>
      </c>
      <c r="AW482" s="11" t="s">
        <v>5</v>
      </c>
      <c r="AX482" s="11" t="s">
        <v>83</v>
      </c>
      <c r="AY482" s="148" t="s">
        <v>145</v>
      </c>
    </row>
    <row r="483" spans="2:65" s="12" customFormat="1" x14ac:dyDescent="0.3">
      <c r="B483" s="149"/>
      <c r="D483" s="445" t="s">
        <v>150</v>
      </c>
      <c r="E483" s="444" t="s">
        <v>3</v>
      </c>
      <c r="F483" s="443" t="s">
        <v>151</v>
      </c>
      <c r="H483" s="150">
        <v>9.5399999999999991</v>
      </c>
      <c r="I483" s="434"/>
      <c r="J483" s="434"/>
      <c r="M483" s="149"/>
      <c r="N483" s="151"/>
      <c r="O483" s="178"/>
      <c r="P483" s="178"/>
      <c r="Q483" s="178"/>
      <c r="R483" s="178"/>
      <c r="S483" s="178"/>
      <c r="T483" s="178"/>
      <c r="U483" s="178"/>
      <c r="V483" s="178"/>
      <c r="W483" s="178"/>
      <c r="X483" s="152"/>
      <c r="AT483" s="153" t="s">
        <v>150</v>
      </c>
      <c r="AU483" s="153" t="s">
        <v>98</v>
      </c>
      <c r="AV483" s="12" t="s">
        <v>149</v>
      </c>
      <c r="AW483" s="12" t="s">
        <v>5</v>
      </c>
      <c r="AX483" s="12" t="s">
        <v>23</v>
      </c>
      <c r="AY483" s="153" t="s">
        <v>145</v>
      </c>
    </row>
    <row r="484" spans="2:65" s="173" customFormat="1" ht="22.5" customHeight="1" x14ac:dyDescent="0.3">
      <c r="B484" s="117"/>
      <c r="C484" s="134" t="s">
        <v>597</v>
      </c>
      <c r="D484" s="134" t="s">
        <v>147</v>
      </c>
      <c r="E484" s="135" t="s">
        <v>598</v>
      </c>
      <c r="F484" s="179" t="s">
        <v>599</v>
      </c>
      <c r="G484" s="136" t="s">
        <v>148</v>
      </c>
      <c r="H484" s="137">
        <v>5.0999999999999996</v>
      </c>
      <c r="I484" s="181"/>
      <c r="J484" s="181"/>
      <c r="K484" s="180">
        <f>ROUND(P484*H484,2)</f>
        <v>0</v>
      </c>
      <c r="L484" s="179" t="s">
        <v>1652</v>
      </c>
      <c r="M484" s="33"/>
      <c r="N484" s="138" t="s">
        <v>3</v>
      </c>
      <c r="O484" s="41" t="s">
        <v>46</v>
      </c>
      <c r="P484" s="191">
        <f>I484+J484</f>
        <v>0</v>
      </c>
      <c r="Q484" s="191">
        <f>ROUND(I484*H484,2)</f>
        <v>0</v>
      </c>
      <c r="R484" s="191">
        <f>ROUND(J484*H484,2)</f>
        <v>0</v>
      </c>
      <c r="S484" s="168"/>
      <c r="T484" s="139">
        <f>S484*H484</f>
        <v>0</v>
      </c>
      <c r="U484" s="139">
        <v>2.5000000000000001E-4</v>
      </c>
      <c r="V484" s="139">
        <f>U484*H484</f>
        <v>1.2749999999999999E-3</v>
      </c>
      <c r="W484" s="139">
        <v>0</v>
      </c>
      <c r="X484" s="140">
        <f>W484*H484</f>
        <v>0</v>
      </c>
      <c r="AR484" s="16" t="s">
        <v>161</v>
      </c>
      <c r="AT484" s="16" t="s">
        <v>147</v>
      </c>
      <c r="AU484" s="16" t="s">
        <v>98</v>
      </c>
      <c r="AY484" s="16" t="s">
        <v>145</v>
      </c>
      <c r="BE484" s="98">
        <f>IF(O484="základní",K484,0)</f>
        <v>0</v>
      </c>
      <c r="BF484" s="98">
        <f>IF(O484="snížená",K484,0)</f>
        <v>0</v>
      </c>
      <c r="BG484" s="98">
        <f>IF(O484="zákl. přenesená",K484,0)</f>
        <v>0</v>
      </c>
      <c r="BH484" s="98">
        <f>IF(O484="sníž. přenesená",K484,0)</f>
        <v>0</v>
      </c>
      <c r="BI484" s="98">
        <f>IF(O484="nulová",K484,0)</f>
        <v>0</v>
      </c>
      <c r="BJ484" s="16" t="s">
        <v>23</v>
      </c>
      <c r="BK484" s="98">
        <f>ROUND(P484*H484,2)</f>
        <v>0</v>
      </c>
      <c r="BL484" s="16" t="s">
        <v>161</v>
      </c>
      <c r="BM484" s="16" t="s">
        <v>600</v>
      </c>
    </row>
    <row r="485" spans="2:65" s="10" customFormat="1" x14ac:dyDescent="0.3">
      <c r="B485" s="141"/>
      <c r="D485" s="437" t="s">
        <v>150</v>
      </c>
      <c r="E485" s="144" t="s">
        <v>3</v>
      </c>
      <c r="F485" s="442" t="s">
        <v>601</v>
      </c>
      <c r="H485" s="144" t="s">
        <v>3</v>
      </c>
      <c r="I485" s="441"/>
      <c r="J485" s="441"/>
      <c r="M485" s="141"/>
      <c r="N485" s="142"/>
      <c r="O485" s="182"/>
      <c r="P485" s="182"/>
      <c r="Q485" s="182"/>
      <c r="R485" s="182"/>
      <c r="S485" s="182"/>
      <c r="T485" s="182"/>
      <c r="U485" s="182"/>
      <c r="V485" s="182"/>
      <c r="W485" s="182"/>
      <c r="X485" s="143"/>
      <c r="AT485" s="144" t="s">
        <v>150</v>
      </c>
      <c r="AU485" s="144" t="s">
        <v>98</v>
      </c>
      <c r="AV485" s="10" t="s">
        <v>23</v>
      </c>
      <c r="AW485" s="10" t="s">
        <v>5</v>
      </c>
      <c r="AX485" s="10" t="s">
        <v>83</v>
      </c>
      <c r="AY485" s="144" t="s">
        <v>145</v>
      </c>
    </row>
    <row r="486" spans="2:65" s="11" customFormat="1" x14ac:dyDescent="0.3">
      <c r="B486" s="145"/>
      <c r="D486" s="437" t="s">
        <v>150</v>
      </c>
      <c r="E486" s="148" t="s">
        <v>3</v>
      </c>
      <c r="F486" s="440" t="s">
        <v>602</v>
      </c>
      <c r="H486" s="439">
        <v>3.06</v>
      </c>
      <c r="I486" s="438"/>
      <c r="J486" s="438"/>
      <c r="M486" s="145"/>
      <c r="N486" s="146"/>
      <c r="O486" s="177"/>
      <c r="P486" s="177"/>
      <c r="Q486" s="177"/>
      <c r="R486" s="177"/>
      <c r="S486" s="177"/>
      <c r="T486" s="177"/>
      <c r="U486" s="177"/>
      <c r="V486" s="177"/>
      <c r="W486" s="177"/>
      <c r="X486" s="147"/>
      <c r="AT486" s="148" t="s">
        <v>150</v>
      </c>
      <c r="AU486" s="148" t="s">
        <v>98</v>
      </c>
      <c r="AV486" s="11" t="s">
        <v>98</v>
      </c>
      <c r="AW486" s="11" t="s">
        <v>5</v>
      </c>
      <c r="AX486" s="11" t="s">
        <v>83</v>
      </c>
      <c r="AY486" s="148" t="s">
        <v>145</v>
      </c>
    </row>
    <row r="487" spans="2:65" s="10" customFormat="1" x14ac:dyDescent="0.3">
      <c r="B487" s="141"/>
      <c r="D487" s="437" t="s">
        <v>150</v>
      </c>
      <c r="E487" s="144" t="s">
        <v>3</v>
      </c>
      <c r="F487" s="442" t="s">
        <v>603</v>
      </c>
      <c r="H487" s="144" t="s">
        <v>3</v>
      </c>
      <c r="I487" s="441"/>
      <c r="J487" s="441"/>
      <c r="M487" s="141"/>
      <c r="N487" s="142"/>
      <c r="O487" s="182"/>
      <c r="P487" s="182"/>
      <c r="Q487" s="182"/>
      <c r="R487" s="182"/>
      <c r="S487" s="182"/>
      <c r="T487" s="182"/>
      <c r="U487" s="182"/>
      <c r="V487" s="182"/>
      <c r="W487" s="182"/>
      <c r="X487" s="143"/>
      <c r="AT487" s="144" t="s">
        <v>150</v>
      </c>
      <c r="AU487" s="144" t="s">
        <v>98</v>
      </c>
      <c r="AV487" s="10" t="s">
        <v>23</v>
      </c>
      <c r="AW487" s="10" t="s">
        <v>5</v>
      </c>
      <c r="AX487" s="10" t="s">
        <v>83</v>
      </c>
      <c r="AY487" s="144" t="s">
        <v>145</v>
      </c>
    </row>
    <row r="488" spans="2:65" s="11" customFormat="1" x14ac:dyDescent="0.3">
      <c r="B488" s="145"/>
      <c r="D488" s="437" t="s">
        <v>150</v>
      </c>
      <c r="E488" s="148" t="s">
        <v>3</v>
      </c>
      <c r="F488" s="440" t="s">
        <v>604</v>
      </c>
      <c r="H488" s="439">
        <v>2.04</v>
      </c>
      <c r="I488" s="438"/>
      <c r="J488" s="438"/>
      <c r="M488" s="145"/>
      <c r="N488" s="146"/>
      <c r="O488" s="177"/>
      <c r="P488" s="177"/>
      <c r="Q488" s="177"/>
      <c r="R488" s="177"/>
      <c r="S488" s="177"/>
      <c r="T488" s="177"/>
      <c r="U488" s="177"/>
      <c r="V488" s="177"/>
      <c r="W488" s="177"/>
      <c r="X488" s="147"/>
      <c r="AT488" s="148" t="s">
        <v>150</v>
      </c>
      <c r="AU488" s="148" t="s">
        <v>98</v>
      </c>
      <c r="AV488" s="11" t="s">
        <v>98</v>
      </c>
      <c r="AW488" s="11" t="s">
        <v>5</v>
      </c>
      <c r="AX488" s="11" t="s">
        <v>83</v>
      </c>
      <c r="AY488" s="148" t="s">
        <v>145</v>
      </c>
    </row>
    <row r="489" spans="2:65" s="12" customFormat="1" x14ac:dyDescent="0.3">
      <c r="B489" s="149"/>
      <c r="D489" s="445" t="s">
        <v>150</v>
      </c>
      <c r="E489" s="444" t="s">
        <v>3</v>
      </c>
      <c r="F489" s="443" t="s">
        <v>151</v>
      </c>
      <c r="H489" s="150">
        <v>5.0999999999999996</v>
      </c>
      <c r="I489" s="434"/>
      <c r="J489" s="434"/>
      <c r="M489" s="149"/>
      <c r="N489" s="151"/>
      <c r="O489" s="178"/>
      <c r="P489" s="178"/>
      <c r="Q489" s="178"/>
      <c r="R489" s="178"/>
      <c r="S489" s="178"/>
      <c r="T489" s="178"/>
      <c r="U489" s="178"/>
      <c r="V489" s="178"/>
      <c r="W489" s="178"/>
      <c r="X489" s="152"/>
      <c r="AT489" s="153" t="s">
        <v>150</v>
      </c>
      <c r="AU489" s="153" t="s">
        <v>98</v>
      </c>
      <c r="AV489" s="12" t="s">
        <v>149</v>
      </c>
      <c r="AW489" s="12" t="s">
        <v>5</v>
      </c>
      <c r="AX489" s="12" t="s">
        <v>23</v>
      </c>
      <c r="AY489" s="153" t="s">
        <v>145</v>
      </c>
    </row>
    <row r="490" spans="2:65" s="173" customFormat="1" ht="22.5" customHeight="1" x14ac:dyDescent="0.3">
      <c r="B490" s="117"/>
      <c r="C490" s="134" t="s">
        <v>29</v>
      </c>
      <c r="D490" s="134" t="s">
        <v>147</v>
      </c>
      <c r="E490" s="135" t="s">
        <v>605</v>
      </c>
      <c r="F490" s="179" t="s">
        <v>606</v>
      </c>
      <c r="G490" s="136" t="s">
        <v>148</v>
      </c>
      <c r="H490" s="137">
        <v>19.774999999999999</v>
      </c>
      <c r="I490" s="181"/>
      <c r="J490" s="181"/>
      <c r="K490" s="180">
        <f>ROUND(P490*H490,2)</f>
        <v>0</v>
      </c>
      <c r="L490" s="179" t="s">
        <v>1652</v>
      </c>
      <c r="M490" s="33"/>
      <c r="N490" s="138" t="s">
        <v>3</v>
      </c>
      <c r="O490" s="41" t="s">
        <v>46</v>
      </c>
      <c r="P490" s="191">
        <f>I490+J490</f>
        <v>0</v>
      </c>
      <c r="Q490" s="191">
        <f>ROUND(I490*H490,2)</f>
        <v>0</v>
      </c>
      <c r="R490" s="191">
        <f>ROUND(J490*H490,2)</f>
        <v>0</v>
      </c>
      <c r="S490" s="168"/>
      <c r="T490" s="139">
        <f>S490*H490</f>
        <v>0</v>
      </c>
      <c r="U490" s="139">
        <v>2.5000000000000001E-4</v>
      </c>
      <c r="V490" s="139">
        <f>U490*H490</f>
        <v>4.9437499999999994E-3</v>
      </c>
      <c r="W490" s="139">
        <v>0</v>
      </c>
      <c r="X490" s="140">
        <f>W490*H490</f>
        <v>0</v>
      </c>
      <c r="AR490" s="16" t="s">
        <v>161</v>
      </c>
      <c r="AT490" s="16" t="s">
        <v>147</v>
      </c>
      <c r="AU490" s="16" t="s">
        <v>98</v>
      </c>
      <c r="AY490" s="16" t="s">
        <v>145</v>
      </c>
      <c r="BE490" s="98">
        <f>IF(O490="základní",K490,0)</f>
        <v>0</v>
      </c>
      <c r="BF490" s="98">
        <f>IF(O490="snížená",K490,0)</f>
        <v>0</v>
      </c>
      <c r="BG490" s="98">
        <f>IF(O490="zákl. přenesená",K490,0)</f>
        <v>0</v>
      </c>
      <c r="BH490" s="98">
        <f>IF(O490="sníž. přenesená",K490,0)</f>
        <v>0</v>
      </c>
      <c r="BI490" s="98">
        <f>IF(O490="nulová",K490,0)</f>
        <v>0</v>
      </c>
      <c r="BJ490" s="16" t="s">
        <v>23</v>
      </c>
      <c r="BK490" s="98">
        <f>ROUND(P490*H490,2)</f>
        <v>0</v>
      </c>
      <c r="BL490" s="16" t="s">
        <v>161</v>
      </c>
      <c r="BM490" s="16" t="s">
        <v>607</v>
      </c>
    </row>
    <row r="491" spans="2:65" s="10" customFormat="1" x14ac:dyDescent="0.3">
      <c r="B491" s="141"/>
      <c r="D491" s="437" t="s">
        <v>150</v>
      </c>
      <c r="E491" s="144" t="s">
        <v>3</v>
      </c>
      <c r="F491" s="442" t="s">
        <v>608</v>
      </c>
      <c r="H491" s="144" t="s">
        <v>3</v>
      </c>
      <c r="I491" s="441"/>
      <c r="J491" s="441"/>
      <c r="M491" s="141"/>
      <c r="N491" s="142"/>
      <c r="O491" s="182"/>
      <c r="P491" s="182"/>
      <c r="Q491" s="182"/>
      <c r="R491" s="182"/>
      <c r="S491" s="182"/>
      <c r="T491" s="182"/>
      <c r="U491" s="182"/>
      <c r="V491" s="182"/>
      <c r="W491" s="182"/>
      <c r="X491" s="143"/>
      <c r="AT491" s="144" t="s">
        <v>150</v>
      </c>
      <c r="AU491" s="144" t="s">
        <v>98</v>
      </c>
      <c r="AV491" s="10" t="s">
        <v>23</v>
      </c>
      <c r="AW491" s="10" t="s">
        <v>5</v>
      </c>
      <c r="AX491" s="10" t="s">
        <v>83</v>
      </c>
      <c r="AY491" s="144" t="s">
        <v>145</v>
      </c>
    </row>
    <row r="492" spans="2:65" s="11" customFormat="1" x14ac:dyDescent="0.3">
      <c r="B492" s="145"/>
      <c r="D492" s="437" t="s">
        <v>150</v>
      </c>
      <c r="E492" s="148" t="s">
        <v>3</v>
      </c>
      <c r="F492" s="440" t="s">
        <v>609</v>
      </c>
      <c r="H492" s="439">
        <v>10.5</v>
      </c>
      <c r="I492" s="438"/>
      <c r="J492" s="438"/>
      <c r="M492" s="145"/>
      <c r="N492" s="146"/>
      <c r="O492" s="177"/>
      <c r="P492" s="177"/>
      <c r="Q492" s="177"/>
      <c r="R492" s="177"/>
      <c r="S492" s="177"/>
      <c r="T492" s="177"/>
      <c r="U492" s="177"/>
      <c r="V492" s="177"/>
      <c r="W492" s="177"/>
      <c r="X492" s="147"/>
      <c r="AT492" s="148" t="s">
        <v>150</v>
      </c>
      <c r="AU492" s="148" t="s">
        <v>98</v>
      </c>
      <c r="AV492" s="11" t="s">
        <v>98</v>
      </c>
      <c r="AW492" s="11" t="s">
        <v>5</v>
      </c>
      <c r="AX492" s="11" t="s">
        <v>83</v>
      </c>
      <c r="AY492" s="148" t="s">
        <v>145</v>
      </c>
    </row>
    <row r="493" spans="2:65" s="10" customFormat="1" x14ac:dyDescent="0.3">
      <c r="B493" s="141"/>
      <c r="D493" s="437" t="s">
        <v>150</v>
      </c>
      <c r="E493" s="144" t="s">
        <v>3</v>
      </c>
      <c r="F493" s="442" t="s">
        <v>610</v>
      </c>
      <c r="H493" s="144" t="s">
        <v>3</v>
      </c>
      <c r="I493" s="441"/>
      <c r="J493" s="441"/>
      <c r="M493" s="141"/>
      <c r="N493" s="142"/>
      <c r="O493" s="182"/>
      <c r="P493" s="182"/>
      <c r="Q493" s="182"/>
      <c r="R493" s="182"/>
      <c r="S493" s="182"/>
      <c r="T493" s="182"/>
      <c r="U493" s="182"/>
      <c r="V493" s="182"/>
      <c r="W493" s="182"/>
      <c r="X493" s="143"/>
      <c r="AT493" s="144" t="s">
        <v>150</v>
      </c>
      <c r="AU493" s="144" t="s">
        <v>98</v>
      </c>
      <c r="AV493" s="10" t="s">
        <v>23</v>
      </c>
      <c r="AW493" s="10" t="s">
        <v>5</v>
      </c>
      <c r="AX493" s="10" t="s">
        <v>83</v>
      </c>
      <c r="AY493" s="144" t="s">
        <v>145</v>
      </c>
    </row>
    <row r="494" spans="2:65" s="11" customFormat="1" x14ac:dyDescent="0.3">
      <c r="B494" s="145"/>
      <c r="D494" s="437" t="s">
        <v>150</v>
      </c>
      <c r="E494" s="148" t="s">
        <v>3</v>
      </c>
      <c r="F494" s="440" t="s">
        <v>611</v>
      </c>
      <c r="H494" s="439">
        <v>9.2750000000000004</v>
      </c>
      <c r="I494" s="438"/>
      <c r="J494" s="438"/>
      <c r="M494" s="145"/>
      <c r="N494" s="146"/>
      <c r="O494" s="177"/>
      <c r="P494" s="177"/>
      <c r="Q494" s="177"/>
      <c r="R494" s="177"/>
      <c r="S494" s="177"/>
      <c r="T494" s="177"/>
      <c r="U494" s="177"/>
      <c r="V494" s="177"/>
      <c r="W494" s="177"/>
      <c r="X494" s="147"/>
      <c r="AT494" s="148" t="s">
        <v>150</v>
      </c>
      <c r="AU494" s="148" t="s">
        <v>98</v>
      </c>
      <c r="AV494" s="11" t="s">
        <v>98</v>
      </c>
      <c r="AW494" s="11" t="s">
        <v>5</v>
      </c>
      <c r="AX494" s="11" t="s">
        <v>83</v>
      </c>
      <c r="AY494" s="148" t="s">
        <v>145</v>
      </c>
    </row>
    <row r="495" spans="2:65" s="12" customFormat="1" x14ac:dyDescent="0.3">
      <c r="B495" s="149"/>
      <c r="D495" s="445" t="s">
        <v>150</v>
      </c>
      <c r="E495" s="444" t="s">
        <v>3</v>
      </c>
      <c r="F495" s="443" t="s">
        <v>151</v>
      </c>
      <c r="H495" s="150">
        <v>19.774999999999999</v>
      </c>
      <c r="I495" s="434"/>
      <c r="J495" s="434"/>
      <c r="M495" s="149"/>
      <c r="N495" s="151"/>
      <c r="O495" s="178"/>
      <c r="P495" s="178"/>
      <c r="Q495" s="178"/>
      <c r="R495" s="178"/>
      <c r="S495" s="178"/>
      <c r="T495" s="178"/>
      <c r="U495" s="178"/>
      <c r="V495" s="178"/>
      <c r="W495" s="178"/>
      <c r="X495" s="152"/>
      <c r="AT495" s="153" t="s">
        <v>150</v>
      </c>
      <c r="AU495" s="153" t="s">
        <v>98</v>
      </c>
      <c r="AV495" s="12" t="s">
        <v>149</v>
      </c>
      <c r="AW495" s="12" t="s">
        <v>5</v>
      </c>
      <c r="AX495" s="12" t="s">
        <v>23</v>
      </c>
      <c r="AY495" s="153" t="s">
        <v>145</v>
      </c>
    </row>
    <row r="496" spans="2:65" s="173" customFormat="1" ht="22.5" customHeight="1" x14ac:dyDescent="0.3">
      <c r="B496" s="117"/>
      <c r="C496" s="134" t="s">
        <v>612</v>
      </c>
      <c r="D496" s="134" t="s">
        <v>147</v>
      </c>
      <c r="E496" s="135" t="s">
        <v>613</v>
      </c>
      <c r="F496" s="179" t="s">
        <v>614</v>
      </c>
      <c r="G496" s="136" t="s">
        <v>175</v>
      </c>
      <c r="H496" s="137">
        <v>10</v>
      </c>
      <c r="I496" s="181"/>
      <c r="J496" s="181"/>
      <c r="K496" s="180">
        <f>ROUND(P496*H496,2)</f>
        <v>0</v>
      </c>
      <c r="L496" s="179" t="s">
        <v>1652</v>
      </c>
      <c r="M496" s="33"/>
      <c r="N496" s="138" t="s">
        <v>3</v>
      </c>
      <c r="O496" s="41" t="s">
        <v>46</v>
      </c>
      <c r="P496" s="191">
        <f>I496+J496</f>
        <v>0</v>
      </c>
      <c r="Q496" s="191">
        <f>ROUND(I496*H496,2)</f>
        <v>0</v>
      </c>
      <c r="R496" s="191">
        <f>ROUND(J496*H496,2)</f>
        <v>0</v>
      </c>
      <c r="S496" s="168"/>
      <c r="T496" s="139">
        <f>S496*H496</f>
        <v>0</v>
      </c>
      <c r="U496" s="139">
        <v>2.5000000000000001E-4</v>
      </c>
      <c r="V496" s="139">
        <f>U496*H496</f>
        <v>2.5000000000000001E-3</v>
      </c>
      <c r="W496" s="139">
        <v>0</v>
      </c>
      <c r="X496" s="140">
        <f>W496*H496</f>
        <v>0</v>
      </c>
      <c r="AR496" s="16" t="s">
        <v>161</v>
      </c>
      <c r="AT496" s="16" t="s">
        <v>147</v>
      </c>
      <c r="AU496" s="16" t="s">
        <v>98</v>
      </c>
      <c r="AY496" s="16" t="s">
        <v>145</v>
      </c>
      <c r="BE496" s="98">
        <f>IF(O496="základní",K496,0)</f>
        <v>0</v>
      </c>
      <c r="BF496" s="98">
        <f>IF(O496="snížená",K496,0)</f>
        <v>0</v>
      </c>
      <c r="BG496" s="98">
        <f>IF(O496="zákl. přenesená",K496,0)</f>
        <v>0</v>
      </c>
      <c r="BH496" s="98">
        <f>IF(O496="sníž. přenesená",K496,0)</f>
        <v>0</v>
      </c>
      <c r="BI496" s="98">
        <f>IF(O496="nulová",K496,0)</f>
        <v>0</v>
      </c>
      <c r="BJ496" s="16" t="s">
        <v>23</v>
      </c>
      <c r="BK496" s="98">
        <f>ROUND(P496*H496,2)</f>
        <v>0</v>
      </c>
      <c r="BL496" s="16" t="s">
        <v>161</v>
      </c>
      <c r="BM496" s="16" t="s">
        <v>615</v>
      </c>
    </row>
    <row r="497" spans="2:65" s="10" customFormat="1" x14ac:dyDescent="0.3">
      <c r="B497" s="141"/>
      <c r="D497" s="437" t="s">
        <v>150</v>
      </c>
      <c r="E497" s="144" t="s">
        <v>3</v>
      </c>
      <c r="F497" s="442" t="s">
        <v>616</v>
      </c>
      <c r="H497" s="144" t="s">
        <v>3</v>
      </c>
      <c r="I497" s="441"/>
      <c r="J497" s="441"/>
      <c r="M497" s="141"/>
      <c r="N497" s="142"/>
      <c r="O497" s="182"/>
      <c r="P497" s="182"/>
      <c r="Q497" s="182"/>
      <c r="R497" s="182"/>
      <c r="S497" s="182"/>
      <c r="T497" s="182"/>
      <c r="U497" s="182"/>
      <c r="V497" s="182"/>
      <c r="W497" s="182"/>
      <c r="X497" s="143"/>
      <c r="AT497" s="144" t="s">
        <v>150</v>
      </c>
      <c r="AU497" s="144" t="s">
        <v>98</v>
      </c>
      <c r="AV497" s="10" t="s">
        <v>23</v>
      </c>
      <c r="AW497" s="10" t="s">
        <v>5</v>
      </c>
      <c r="AX497" s="10" t="s">
        <v>83</v>
      </c>
      <c r="AY497" s="144" t="s">
        <v>145</v>
      </c>
    </row>
    <row r="498" spans="2:65" s="11" customFormat="1" x14ac:dyDescent="0.3">
      <c r="B498" s="145"/>
      <c r="D498" s="437" t="s">
        <v>150</v>
      </c>
      <c r="E498" s="148" t="s">
        <v>3</v>
      </c>
      <c r="F498" s="440" t="s">
        <v>617</v>
      </c>
      <c r="H498" s="439">
        <v>4</v>
      </c>
      <c r="I498" s="438"/>
      <c r="J498" s="438"/>
      <c r="M498" s="145"/>
      <c r="N498" s="146"/>
      <c r="O498" s="177"/>
      <c r="P498" s="177"/>
      <c r="Q498" s="177"/>
      <c r="R498" s="177"/>
      <c r="S498" s="177"/>
      <c r="T498" s="177"/>
      <c r="U498" s="177"/>
      <c r="V498" s="177"/>
      <c r="W498" s="177"/>
      <c r="X498" s="147"/>
      <c r="AT498" s="148" t="s">
        <v>150</v>
      </c>
      <c r="AU498" s="148" t="s">
        <v>98</v>
      </c>
      <c r="AV498" s="11" t="s">
        <v>98</v>
      </c>
      <c r="AW498" s="11" t="s">
        <v>5</v>
      </c>
      <c r="AX498" s="11" t="s">
        <v>83</v>
      </c>
      <c r="AY498" s="148" t="s">
        <v>145</v>
      </c>
    </row>
    <row r="499" spans="2:65" s="10" customFormat="1" x14ac:dyDescent="0.3">
      <c r="B499" s="141"/>
      <c r="D499" s="437" t="s">
        <v>150</v>
      </c>
      <c r="E499" s="144" t="s">
        <v>3</v>
      </c>
      <c r="F499" s="442" t="s">
        <v>618</v>
      </c>
      <c r="H499" s="144" t="s">
        <v>3</v>
      </c>
      <c r="I499" s="441"/>
      <c r="J499" s="441"/>
      <c r="M499" s="141"/>
      <c r="N499" s="142"/>
      <c r="O499" s="182"/>
      <c r="P499" s="182"/>
      <c r="Q499" s="182"/>
      <c r="R499" s="182"/>
      <c r="S499" s="182"/>
      <c r="T499" s="182"/>
      <c r="U499" s="182"/>
      <c r="V499" s="182"/>
      <c r="W499" s="182"/>
      <c r="X499" s="143"/>
      <c r="AT499" s="144" t="s">
        <v>150</v>
      </c>
      <c r="AU499" s="144" t="s">
        <v>98</v>
      </c>
      <c r="AV499" s="10" t="s">
        <v>23</v>
      </c>
      <c r="AW499" s="10" t="s">
        <v>5</v>
      </c>
      <c r="AX499" s="10" t="s">
        <v>83</v>
      </c>
      <c r="AY499" s="144" t="s">
        <v>145</v>
      </c>
    </row>
    <row r="500" spans="2:65" s="11" customFormat="1" x14ac:dyDescent="0.3">
      <c r="B500" s="145"/>
      <c r="D500" s="437" t="s">
        <v>150</v>
      </c>
      <c r="E500" s="148" t="s">
        <v>3</v>
      </c>
      <c r="F500" s="440" t="s">
        <v>619</v>
      </c>
      <c r="H500" s="439">
        <v>2</v>
      </c>
      <c r="I500" s="438"/>
      <c r="J500" s="438"/>
      <c r="M500" s="145"/>
      <c r="N500" s="146"/>
      <c r="O500" s="177"/>
      <c r="P500" s="177"/>
      <c r="Q500" s="177"/>
      <c r="R500" s="177"/>
      <c r="S500" s="177"/>
      <c r="T500" s="177"/>
      <c r="U500" s="177"/>
      <c r="V500" s="177"/>
      <c r="W500" s="177"/>
      <c r="X500" s="147"/>
      <c r="AT500" s="148" t="s">
        <v>150</v>
      </c>
      <c r="AU500" s="148" t="s">
        <v>98</v>
      </c>
      <c r="AV500" s="11" t="s">
        <v>98</v>
      </c>
      <c r="AW500" s="11" t="s">
        <v>5</v>
      </c>
      <c r="AX500" s="11" t="s">
        <v>83</v>
      </c>
      <c r="AY500" s="148" t="s">
        <v>145</v>
      </c>
    </row>
    <row r="501" spans="2:65" s="10" customFormat="1" x14ac:dyDescent="0.3">
      <c r="B501" s="141"/>
      <c r="D501" s="437" t="s">
        <v>150</v>
      </c>
      <c r="E501" s="144" t="s">
        <v>3</v>
      </c>
      <c r="F501" s="442" t="s">
        <v>620</v>
      </c>
      <c r="H501" s="144" t="s">
        <v>3</v>
      </c>
      <c r="I501" s="441"/>
      <c r="J501" s="441"/>
      <c r="M501" s="141"/>
      <c r="N501" s="142"/>
      <c r="O501" s="182"/>
      <c r="P501" s="182"/>
      <c r="Q501" s="182"/>
      <c r="R501" s="182"/>
      <c r="S501" s="182"/>
      <c r="T501" s="182"/>
      <c r="U501" s="182"/>
      <c r="V501" s="182"/>
      <c r="W501" s="182"/>
      <c r="X501" s="143"/>
      <c r="AT501" s="144" t="s">
        <v>150</v>
      </c>
      <c r="AU501" s="144" t="s">
        <v>98</v>
      </c>
      <c r="AV501" s="10" t="s">
        <v>23</v>
      </c>
      <c r="AW501" s="10" t="s">
        <v>5</v>
      </c>
      <c r="AX501" s="10" t="s">
        <v>83</v>
      </c>
      <c r="AY501" s="144" t="s">
        <v>145</v>
      </c>
    </row>
    <row r="502" spans="2:65" s="11" customFormat="1" x14ac:dyDescent="0.3">
      <c r="B502" s="145"/>
      <c r="D502" s="437" t="s">
        <v>150</v>
      </c>
      <c r="E502" s="148" t="s">
        <v>3</v>
      </c>
      <c r="F502" s="440" t="s">
        <v>617</v>
      </c>
      <c r="H502" s="439">
        <v>4</v>
      </c>
      <c r="I502" s="438"/>
      <c r="J502" s="438"/>
      <c r="M502" s="145"/>
      <c r="N502" s="146"/>
      <c r="O502" s="177"/>
      <c r="P502" s="177"/>
      <c r="Q502" s="177"/>
      <c r="R502" s="177"/>
      <c r="S502" s="177"/>
      <c r="T502" s="177"/>
      <c r="U502" s="177"/>
      <c r="V502" s="177"/>
      <c r="W502" s="177"/>
      <c r="X502" s="147"/>
      <c r="AT502" s="148" t="s">
        <v>150</v>
      </c>
      <c r="AU502" s="148" t="s">
        <v>98</v>
      </c>
      <c r="AV502" s="11" t="s">
        <v>98</v>
      </c>
      <c r="AW502" s="11" t="s">
        <v>5</v>
      </c>
      <c r="AX502" s="11" t="s">
        <v>83</v>
      </c>
      <c r="AY502" s="148" t="s">
        <v>145</v>
      </c>
    </row>
    <row r="503" spans="2:65" s="12" customFormat="1" x14ac:dyDescent="0.3">
      <c r="B503" s="149"/>
      <c r="D503" s="445" t="s">
        <v>150</v>
      </c>
      <c r="E503" s="444" t="s">
        <v>3</v>
      </c>
      <c r="F503" s="443" t="s">
        <v>151</v>
      </c>
      <c r="H503" s="150">
        <v>10</v>
      </c>
      <c r="I503" s="434"/>
      <c r="J503" s="434"/>
      <c r="M503" s="149"/>
      <c r="N503" s="151"/>
      <c r="O503" s="178"/>
      <c r="P503" s="178"/>
      <c r="Q503" s="178"/>
      <c r="R503" s="178"/>
      <c r="S503" s="178"/>
      <c r="T503" s="178"/>
      <c r="U503" s="178"/>
      <c r="V503" s="178"/>
      <c r="W503" s="178"/>
      <c r="X503" s="152"/>
      <c r="AT503" s="153" t="s">
        <v>150</v>
      </c>
      <c r="AU503" s="153" t="s">
        <v>98</v>
      </c>
      <c r="AV503" s="12" t="s">
        <v>149</v>
      </c>
      <c r="AW503" s="12" t="s">
        <v>5</v>
      </c>
      <c r="AX503" s="12" t="s">
        <v>23</v>
      </c>
      <c r="AY503" s="153" t="s">
        <v>145</v>
      </c>
    </row>
    <row r="504" spans="2:65" s="173" customFormat="1" ht="31.5" customHeight="1" x14ac:dyDescent="0.3">
      <c r="B504" s="117"/>
      <c r="C504" s="154" t="s">
        <v>621</v>
      </c>
      <c r="D504" s="154" t="s">
        <v>159</v>
      </c>
      <c r="E504" s="155" t="s">
        <v>622</v>
      </c>
      <c r="F504" s="183" t="s">
        <v>623</v>
      </c>
      <c r="G504" s="156" t="s">
        <v>164</v>
      </c>
      <c r="H504" s="157">
        <v>1</v>
      </c>
      <c r="I504" s="158"/>
      <c r="J504" s="184"/>
      <c r="K504" s="448">
        <f t="shared" ref="K504:K511" si="14">ROUND(P504*H504,2)</f>
        <v>0</v>
      </c>
      <c r="L504" s="183" t="s">
        <v>3</v>
      </c>
      <c r="M504" s="447"/>
      <c r="N504" s="446" t="s">
        <v>3</v>
      </c>
      <c r="O504" s="41" t="s">
        <v>46</v>
      </c>
      <c r="P504" s="191">
        <f t="shared" ref="P504:P511" si="15">I504+J504</f>
        <v>0</v>
      </c>
      <c r="Q504" s="191">
        <f t="shared" ref="Q504:Q511" si="16">ROUND(I504*H504,2)</f>
        <v>0</v>
      </c>
      <c r="R504" s="191">
        <f t="shared" ref="R504:R511" si="17">ROUND(J504*H504,2)</f>
        <v>0</v>
      </c>
      <c r="S504" s="168"/>
      <c r="T504" s="139">
        <f t="shared" ref="T504:T511" si="18">S504*H504</f>
        <v>0</v>
      </c>
      <c r="U504" s="139">
        <v>0</v>
      </c>
      <c r="V504" s="139">
        <f t="shared" ref="V504:V511" si="19">U504*H504</f>
        <v>0</v>
      </c>
      <c r="W504" s="139">
        <v>0</v>
      </c>
      <c r="X504" s="140">
        <f t="shared" ref="X504:X511" si="20">W504*H504</f>
        <v>0</v>
      </c>
      <c r="AR504" s="16" t="s">
        <v>222</v>
      </c>
      <c r="AT504" s="16" t="s">
        <v>159</v>
      </c>
      <c r="AU504" s="16" t="s">
        <v>98</v>
      </c>
      <c r="AY504" s="16" t="s">
        <v>145</v>
      </c>
      <c r="BE504" s="98">
        <f t="shared" ref="BE504:BE511" si="21">IF(O504="základní",K504,0)</f>
        <v>0</v>
      </c>
      <c r="BF504" s="98">
        <f t="shared" ref="BF504:BF511" si="22">IF(O504="snížená",K504,0)</f>
        <v>0</v>
      </c>
      <c r="BG504" s="98">
        <f t="shared" ref="BG504:BG511" si="23">IF(O504="zákl. přenesená",K504,0)</f>
        <v>0</v>
      </c>
      <c r="BH504" s="98">
        <f t="shared" ref="BH504:BH511" si="24">IF(O504="sníž. přenesená",K504,0)</f>
        <v>0</v>
      </c>
      <c r="BI504" s="98">
        <f t="shared" ref="BI504:BI511" si="25">IF(O504="nulová",K504,0)</f>
        <v>0</v>
      </c>
      <c r="BJ504" s="16" t="s">
        <v>23</v>
      </c>
      <c r="BK504" s="98">
        <f t="shared" ref="BK504:BK511" si="26">ROUND(P504*H504,2)</f>
        <v>0</v>
      </c>
      <c r="BL504" s="16" t="s">
        <v>161</v>
      </c>
      <c r="BM504" s="16" t="s">
        <v>624</v>
      </c>
    </row>
    <row r="505" spans="2:65" s="173" customFormat="1" ht="22.5" customHeight="1" x14ac:dyDescent="0.3">
      <c r="B505" s="117"/>
      <c r="C505" s="154" t="s">
        <v>625</v>
      </c>
      <c r="D505" s="154" t="s">
        <v>159</v>
      </c>
      <c r="E505" s="155" t="s">
        <v>626</v>
      </c>
      <c r="F505" s="183" t="s">
        <v>627</v>
      </c>
      <c r="G505" s="156" t="s">
        <v>164</v>
      </c>
      <c r="H505" s="157">
        <v>2</v>
      </c>
      <c r="I505" s="158"/>
      <c r="J505" s="184"/>
      <c r="K505" s="448">
        <f t="shared" si="14"/>
        <v>0</v>
      </c>
      <c r="L505" s="183" t="s">
        <v>3</v>
      </c>
      <c r="M505" s="447"/>
      <c r="N505" s="446" t="s">
        <v>3</v>
      </c>
      <c r="O505" s="41" t="s">
        <v>46</v>
      </c>
      <c r="P505" s="191">
        <f t="shared" si="15"/>
        <v>0</v>
      </c>
      <c r="Q505" s="191">
        <f t="shared" si="16"/>
        <v>0</v>
      </c>
      <c r="R505" s="191">
        <f t="shared" si="17"/>
        <v>0</v>
      </c>
      <c r="S505" s="168"/>
      <c r="T505" s="139">
        <f t="shared" si="18"/>
        <v>0</v>
      </c>
      <c r="U505" s="139">
        <v>0</v>
      </c>
      <c r="V505" s="139">
        <f t="shared" si="19"/>
        <v>0</v>
      </c>
      <c r="W505" s="139">
        <v>0</v>
      </c>
      <c r="X505" s="140">
        <f t="shared" si="20"/>
        <v>0</v>
      </c>
      <c r="AR505" s="16" t="s">
        <v>222</v>
      </c>
      <c r="AT505" s="16" t="s">
        <v>159</v>
      </c>
      <c r="AU505" s="16" t="s">
        <v>98</v>
      </c>
      <c r="AY505" s="16" t="s">
        <v>145</v>
      </c>
      <c r="BE505" s="98">
        <f t="shared" si="21"/>
        <v>0</v>
      </c>
      <c r="BF505" s="98">
        <f t="shared" si="22"/>
        <v>0</v>
      </c>
      <c r="BG505" s="98">
        <f t="shared" si="23"/>
        <v>0</v>
      </c>
      <c r="BH505" s="98">
        <f t="shared" si="24"/>
        <v>0</v>
      </c>
      <c r="BI505" s="98">
        <f t="shared" si="25"/>
        <v>0</v>
      </c>
      <c r="BJ505" s="16" t="s">
        <v>23</v>
      </c>
      <c r="BK505" s="98">
        <f t="shared" si="26"/>
        <v>0</v>
      </c>
      <c r="BL505" s="16" t="s">
        <v>161</v>
      </c>
      <c r="BM505" s="16" t="s">
        <v>628</v>
      </c>
    </row>
    <row r="506" spans="2:65" s="173" customFormat="1" ht="22.5" customHeight="1" x14ac:dyDescent="0.3">
      <c r="B506" s="117"/>
      <c r="C506" s="154" t="s">
        <v>629</v>
      </c>
      <c r="D506" s="154" t="s">
        <v>159</v>
      </c>
      <c r="E506" s="155" t="s">
        <v>630</v>
      </c>
      <c r="F506" s="183" t="s">
        <v>631</v>
      </c>
      <c r="G506" s="156" t="s">
        <v>164</v>
      </c>
      <c r="H506" s="157">
        <v>1</v>
      </c>
      <c r="I506" s="158"/>
      <c r="J506" s="184"/>
      <c r="K506" s="448">
        <f t="shared" si="14"/>
        <v>0</v>
      </c>
      <c r="L506" s="183" t="s">
        <v>3</v>
      </c>
      <c r="M506" s="447"/>
      <c r="N506" s="446" t="s">
        <v>3</v>
      </c>
      <c r="O506" s="41" t="s">
        <v>46</v>
      </c>
      <c r="P506" s="191">
        <f t="shared" si="15"/>
        <v>0</v>
      </c>
      <c r="Q506" s="191">
        <f t="shared" si="16"/>
        <v>0</v>
      </c>
      <c r="R506" s="191">
        <f t="shared" si="17"/>
        <v>0</v>
      </c>
      <c r="S506" s="168"/>
      <c r="T506" s="139">
        <f t="shared" si="18"/>
        <v>0</v>
      </c>
      <c r="U506" s="139">
        <v>0</v>
      </c>
      <c r="V506" s="139">
        <f t="shared" si="19"/>
        <v>0</v>
      </c>
      <c r="W506" s="139">
        <v>0</v>
      </c>
      <c r="X506" s="140">
        <f t="shared" si="20"/>
        <v>0</v>
      </c>
      <c r="AR506" s="16" t="s">
        <v>222</v>
      </c>
      <c r="AT506" s="16" t="s">
        <v>159</v>
      </c>
      <c r="AU506" s="16" t="s">
        <v>98</v>
      </c>
      <c r="AY506" s="16" t="s">
        <v>145</v>
      </c>
      <c r="BE506" s="98">
        <f t="shared" si="21"/>
        <v>0</v>
      </c>
      <c r="BF506" s="98">
        <f t="shared" si="22"/>
        <v>0</v>
      </c>
      <c r="BG506" s="98">
        <f t="shared" si="23"/>
        <v>0</v>
      </c>
      <c r="BH506" s="98">
        <f t="shared" si="24"/>
        <v>0</v>
      </c>
      <c r="BI506" s="98">
        <f t="shared" si="25"/>
        <v>0</v>
      </c>
      <c r="BJ506" s="16" t="s">
        <v>23</v>
      </c>
      <c r="BK506" s="98">
        <f t="shared" si="26"/>
        <v>0</v>
      </c>
      <c r="BL506" s="16" t="s">
        <v>161</v>
      </c>
      <c r="BM506" s="16" t="s">
        <v>632</v>
      </c>
    </row>
    <row r="507" spans="2:65" s="173" customFormat="1" ht="22.5" customHeight="1" x14ac:dyDescent="0.3">
      <c r="B507" s="117"/>
      <c r="C507" s="154" t="s">
        <v>633</v>
      </c>
      <c r="D507" s="154" t="s">
        <v>159</v>
      </c>
      <c r="E507" s="155" t="s">
        <v>634</v>
      </c>
      <c r="F507" s="183" t="s">
        <v>635</v>
      </c>
      <c r="G507" s="156" t="s">
        <v>164</v>
      </c>
      <c r="H507" s="157">
        <v>2</v>
      </c>
      <c r="I507" s="158"/>
      <c r="J507" s="184"/>
      <c r="K507" s="448">
        <f t="shared" si="14"/>
        <v>0</v>
      </c>
      <c r="L507" s="183" t="s">
        <v>3</v>
      </c>
      <c r="M507" s="447"/>
      <c r="N507" s="446" t="s">
        <v>3</v>
      </c>
      <c r="O507" s="41" t="s">
        <v>46</v>
      </c>
      <c r="P507" s="191">
        <f t="shared" si="15"/>
        <v>0</v>
      </c>
      <c r="Q507" s="191">
        <f t="shared" si="16"/>
        <v>0</v>
      </c>
      <c r="R507" s="191">
        <f t="shared" si="17"/>
        <v>0</v>
      </c>
      <c r="S507" s="168"/>
      <c r="T507" s="139">
        <f t="shared" si="18"/>
        <v>0</v>
      </c>
      <c r="U507" s="139">
        <v>0</v>
      </c>
      <c r="V507" s="139">
        <f t="shared" si="19"/>
        <v>0</v>
      </c>
      <c r="W507" s="139">
        <v>0</v>
      </c>
      <c r="X507" s="140">
        <f t="shared" si="20"/>
        <v>0</v>
      </c>
      <c r="AR507" s="16" t="s">
        <v>222</v>
      </c>
      <c r="AT507" s="16" t="s">
        <v>159</v>
      </c>
      <c r="AU507" s="16" t="s">
        <v>98</v>
      </c>
      <c r="AY507" s="16" t="s">
        <v>145</v>
      </c>
      <c r="BE507" s="98">
        <f t="shared" si="21"/>
        <v>0</v>
      </c>
      <c r="BF507" s="98">
        <f t="shared" si="22"/>
        <v>0</v>
      </c>
      <c r="BG507" s="98">
        <f t="shared" si="23"/>
        <v>0</v>
      </c>
      <c r="BH507" s="98">
        <f t="shared" si="24"/>
        <v>0</v>
      </c>
      <c r="BI507" s="98">
        <f t="shared" si="25"/>
        <v>0</v>
      </c>
      <c r="BJ507" s="16" t="s">
        <v>23</v>
      </c>
      <c r="BK507" s="98">
        <f t="shared" si="26"/>
        <v>0</v>
      </c>
      <c r="BL507" s="16" t="s">
        <v>161</v>
      </c>
      <c r="BM507" s="16" t="s">
        <v>636</v>
      </c>
    </row>
    <row r="508" spans="2:65" s="173" customFormat="1" ht="22.5" customHeight="1" x14ac:dyDescent="0.3">
      <c r="B508" s="117"/>
      <c r="C508" s="154" t="s">
        <v>637</v>
      </c>
      <c r="D508" s="154" t="s">
        <v>159</v>
      </c>
      <c r="E508" s="155" t="s">
        <v>638</v>
      </c>
      <c r="F508" s="183" t="s">
        <v>639</v>
      </c>
      <c r="G508" s="156" t="s">
        <v>164</v>
      </c>
      <c r="H508" s="157">
        <v>1</v>
      </c>
      <c r="I508" s="158"/>
      <c r="J508" s="184"/>
      <c r="K508" s="448">
        <f t="shared" si="14"/>
        <v>0</v>
      </c>
      <c r="L508" s="183" t="s">
        <v>3</v>
      </c>
      <c r="M508" s="447"/>
      <c r="N508" s="446" t="s">
        <v>3</v>
      </c>
      <c r="O508" s="41" t="s">
        <v>46</v>
      </c>
      <c r="P508" s="191">
        <f t="shared" si="15"/>
        <v>0</v>
      </c>
      <c r="Q508" s="191">
        <f t="shared" si="16"/>
        <v>0</v>
      </c>
      <c r="R508" s="191">
        <f t="shared" si="17"/>
        <v>0</v>
      </c>
      <c r="S508" s="168"/>
      <c r="T508" s="139">
        <f t="shared" si="18"/>
        <v>0</v>
      </c>
      <c r="U508" s="139">
        <v>0</v>
      </c>
      <c r="V508" s="139">
        <f t="shared" si="19"/>
        <v>0</v>
      </c>
      <c r="W508" s="139">
        <v>0</v>
      </c>
      <c r="X508" s="140">
        <f t="shared" si="20"/>
        <v>0</v>
      </c>
      <c r="AR508" s="16" t="s">
        <v>222</v>
      </c>
      <c r="AT508" s="16" t="s">
        <v>159</v>
      </c>
      <c r="AU508" s="16" t="s">
        <v>98</v>
      </c>
      <c r="AY508" s="16" t="s">
        <v>145</v>
      </c>
      <c r="BE508" s="98">
        <f t="shared" si="21"/>
        <v>0</v>
      </c>
      <c r="BF508" s="98">
        <f t="shared" si="22"/>
        <v>0</v>
      </c>
      <c r="BG508" s="98">
        <f t="shared" si="23"/>
        <v>0</v>
      </c>
      <c r="BH508" s="98">
        <f t="shared" si="24"/>
        <v>0</v>
      </c>
      <c r="BI508" s="98">
        <f t="shared" si="25"/>
        <v>0</v>
      </c>
      <c r="BJ508" s="16" t="s">
        <v>23</v>
      </c>
      <c r="BK508" s="98">
        <f t="shared" si="26"/>
        <v>0</v>
      </c>
      <c r="BL508" s="16" t="s">
        <v>161</v>
      </c>
      <c r="BM508" s="16" t="s">
        <v>640</v>
      </c>
    </row>
    <row r="509" spans="2:65" s="173" customFormat="1" ht="22.5" customHeight="1" x14ac:dyDescent="0.3">
      <c r="B509" s="117"/>
      <c r="C509" s="154" t="s">
        <v>641</v>
      </c>
      <c r="D509" s="154" t="s">
        <v>159</v>
      </c>
      <c r="E509" s="155" t="s">
        <v>642</v>
      </c>
      <c r="F509" s="183" t="s">
        <v>643</v>
      </c>
      <c r="G509" s="156" t="s">
        <v>164</v>
      </c>
      <c r="H509" s="157">
        <v>1</v>
      </c>
      <c r="I509" s="158"/>
      <c r="J509" s="184"/>
      <c r="K509" s="448">
        <f t="shared" si="14"/>
        <v>0</v>
      </c>
      <c r="L509" s="183" t="s">
        <v>3</v>
      </c>
      <c r="M509" s="447"/>
      <c r="N509" s="446" t="s">
        <v>3</v>
      </c>
      <c r="O509" s="41" t="s">
        <v>46</v>
      </c>
      <c r="P509" s="191">
        <f t="shared" si="15"/>
        <v>0</v>
      </c>
      <c r="Q509" s="191">
        <f t="shared" si="16"/>
        <v>0</v>
      </c>
      <c r="R509" s="191">
        <f t="shared" si="17"/>
        <v>0</v>
      </c>
      <c r="S509" s="168"/>
      <c r="T509" s="139">
        <f t="shared" si="18"/>
        <v>0</v>
      </c>
      <c r="U509" s="139">
        <v>0</v>
      </c>
      <c r="V509" s="139">
        <f t="shared" si="19"/>
        <v>0</v>
      </c>
      <c r="W509" s="139">
        <v>0</v>
      </c>
      <c r="X509" s="140">
        <f t="shared" si="20"/>
        <v>0</v>
      </c>
      <c r="AR509" s="16" t="s">
        <v>222</v>
      </c>
      <c r="AT509" s="16" t="s">
        <v>159</v>
      </c>
      <c r="AU509" s="16" t="s">
        <v>98</v>
      </c>
      <c r="AY509" s="16" t="s">
        <v>145</v>
      </c>
      <c r="BE509" s="98">
        <f t="shared" si="21"/>
        <v>0</v>
      </c>
      <c r="BF509" s="98">
        <f t="shared" si="22"/>
        <v>0</v>
      </c>
      <c r="BG509" s="98">
        <f t="shared" si="23"/>
        <v>0</v>
      </c>
      <c r="BH509" s="98">
        <f t="shared" si="24"/>
        <v>0</v>
      </c>
      <c r="BI509" s="98">
        <f t="shared" si="25"/>
        <v>0</v>
      </c>
      <c r="BJ509" s="16" t="s">
        <v>23</v>
      </c>
      <c r="BK509" s="98">
        <f t="shared" si="26"/>
        <v>0</v>
      </c>
      <c r="BL509" s="16" t="s">
        <v>161</v>
      </c>
      <c r="BM509" s="16" t="s">
        <v>644</v>
      </c>
    </row>
    <row r="510" spans="2:65" s="173" customFormat="1" ht="22.5" customHeight="1" x14ac:dyDescent="0.3">
      <c r="B510" s="117"/>
      <c r="C510" s="154" t="s">
        <v>645</v>
      </c>
      <c r="D510" s="154" t="s">
        <v>159</v>
      </c>
      <c r="E510" s="155" t="s">
        <v>646</v>
      </c>
      <c r="F510" s="183" t="s">
        <v>647</v>
      </c>
      <c r="G510" s="156" t="s">
        <v>164</v>
      </c>
      <c r="H510" s="157">
        <v>1</v>
      </c>
      <c r="I510" s="158"/>
      <c r="J510" s="184"/>
      <c r="K510" s="448">
        <f t="shared" si="14"/>
        <v>0</v>
      </c>
      <c r="L510" s="183" t="s">
        <v>3</v>
      </c>
      <c r="M510" s="447"/>
      <c r="N510" s="446" t="s">
        <v>3</v>
      </c>
      <c r="O510" s="41" t="s">
        <v>46</v>
      </c>
      <c r="P510" s="191">
        <f t="shared" si="15"/>
        <v>0</v>
      </c>
      <c r="Q510" s="191">
        <f t="shared" si="16"/>
        <v>0</v>
      </c>
      <c r="R510" s="191">
        <f t="shared" si="17"/>
        <v>0</v>
      </c>
      <c r="S510" s="168"/>
      <c r="T510" s="139">
        <f t="shared" si="18"/>
        <v>0</v>
      </c>
      <c r="U510" s="139">
        <v>0</v>
      </c>
      <c r="V510" s="139">
        <f t="shared" si="19"/>
        <v>0</v>
      </c>
      <c r="W510" s="139">
        <v>0</v>
      </c>
      <c r="X510" s="140">
        <f t="shared" si="20"/>
        <v>0</v>
      </c>
      <c r="AR510" s="16" t="s">
        <v>222</v>
      </c>
      <c r="AT510" s="16" t="s">
        <v>159</v>
      </c>
      <c r="AU510" s="16" t="s">
        <v>98</v>
      </c>
      <c r="AY510" s="16" t="s">
        <v>145</v>
      </c>
      <c r="BE510" s="98">
        <f t="shared" si="21"/>
        <v>0</v>
      </c>
      <c r="BF510" s="98">
        <f t="shared" si="22"/>
        <v>0</v>
      </c>
      <c r="BG510" s="98">
        <f t="shared" si="23"/>
        <v>0</v>
      </c>
      <c r="BH510" s="98">
        <f t="shared" si="24"/>
        <v>0</v>
      </c>
      <c r="BI510" s="98">
        <f t="shared" si="25"/>
        <v>0</v>
      </c>
      <c r="BJ510" s="16" t="s">
        <v>23</v>
      </c>
      <c r="BK510" s="98">
        <f t="shared" si="26"/>
        <v>0</v>
      </c>
      <c r="BL510" s="16" t="s">
        <v>161</v>
      </c>
      <c r="BM510" s="16" t="s">
        <v>648</v>
      </c>
    </row>
    <row r="511" spans="2:65" s="173" customFormat="1" ht="22.5" customHeight="1" x14ac:dyDescent="0.3">
      <c r="B511" s="117"/>
      <c r="C511" s="134" t="s">
        <v>649</v>
      </c>
      <c r="D511" s="134" t="s">
        <v>147</v>
      </c>
      <c r="E511" s="135" t="s">
        <v>650</v>
      </c>
      <c r="F511" s="179" t="s">
        <v>651</v>
      </c>
      <c r="G511" s="136" t="s">
        <v>175</v>
      </c>
      <c r="H511" s="137">
        <v>24</v>
      </c>
      <c r="I511" s="181"/>
      <c r="J511" s="181"/>
      <c r="K511" s="180">
        <f t="shared" si="14"/>
        <v>0</v>
      </c>
      <c r="L511" s="179" t="s">
        <v>3</v>
      </c>
      <c r="M511" s="33"/>
      <c r="N511" s="138" t="s">
        <v>3</v>
      </c>
      <c r="O511" s="41" t="s">
        <v>46</v>
      </c>
      <c r="P511" s="191">
        <f t="shared" si="15"/>
        <v>0</v>
      </c>
      <c r="Q511" s="191">
        <f t="shared" si="16"/>
        <v>0</v>
      </c>
      <c r="R511" s="191">
        <f t="shared" si="17"/>
        <v>0</v>
      </c>
      <c r="S511" s="168"/>
      <c r="T511" s="139">
        <f t="shared" si="18"/>
        <v>0</v>
      </c>
      <c r="U511" s="139">
        <v>0</v>
      </c>
      <c r="V511" s="139">
        <f t="shared" si="19"/>
        <v>0</v>
      </c>
      <c r="W511" s="139">
        <v>0</v>
      </c>
      <c r="X511" s="140">
        <f t="shared" si="20"/>
        <v>0</v>
      </c>
      <c r="AR511" s="16" t="s">
        <v>161</v>
      </c>
      <c r="AT511" s="16" t="s">
        <v>147</v>
      </c>
      <c r="AU511" s="16" t="s">
        <v>98</v>
      </c>
      <c r="AY511" s="16" t="s">
        <v>145</v>
      </c>
      <c r="BE511" s="98">
        <f t="shared" si="21"/>
        <v>0</v>
      </c>
      <c r="BF511" s="98">
        <f t="shared" si="22"/>
        <v>0</v>
      </c>
      <c r="BG511" s="98">
        <f t="shared" si="23"/>
        <v>0</v>
      </c>
      <c r="BH511" s="98">
        <f t="shared" si="24"/>
        <v>0</v>
      </c>
      <c r="BI511" s="98">
        <f t="shared" si="25"/>
        <v>0</v>
      </c>
      <c r="BJ511" s="16" t="s">
        <v>23</v>
      </c>
      <c r="BK511" s="98">
        <f t="shared" si="26"/>
        <v>0</v>
      </c>
      <c r="BL511" s="16" t="s">
        <v>161</v>
      </c>
      <c r="BM511" s="16" t="s">
        <v>652</v>
      </c>
    </row>
    <row r="512" spans="2:65" s="11" customFormat="1" x14ac:dyDescent="0.3">
      <c r="B512" s="145"/>
      <c r="D512" s="437" t="s">
        <v>150</v>
      </c>
      <c r="E512" s="148" t="s">
        <v>3</v>
      </c>
      <c r="F512" s="440" t="s">
        <v>617</v>
      </c>
      <c r="H512" s="439">
        <v>4</v>
      </c>
      <c r="I512" s="438"/>
      <c r="J512" s="438"/>
      <c r="M512" s="145"/>
      <c r="N512" s="146"/>
      <c r="O512" s="177"/>
      <c r="P512" s="177"/>
      <c r="Q512" s="177"/>
      <c r="R512" s="177"/>
      <c r="S512" s="177"/>
      <c r="T512" s="177"/>
      <c r="U512" s="177"/>
      <c r="V512" s="177"/>
      <c r="W512" s="177"/>
      <c r="X512" s="147"/>
      <c r="AT512" s="148" t="s">
        <v>150</v>
      </c>
      <c r="AU512" s="148" t="s">
        <v>98</v>
      </c>
      <c r="AV512" s="11" t="s">
        <v>98</v>
      </c>
      <c r="AW512" s="11" t="s">
        <v>5</v>
      </c>
      <c r="AX512" s="11" t="s">
        <v>83</v>
      </c>
      <c r="AY512" s="148" t="s">
        <v>145</v>
      </c>
    </row>
    <row r="513" spans="2:65" s="11" customFormat="1" x14ac:dyDescent="0.3">
      <c r="B513" s="145"/>
      <c r="D513" s="437" t="s">
        <v>150</v>
      </c>
      <c r="E513" s="148" t="s">
        <v>3</v>
      </c>
      <c r="F513" s="440" t="s">
        <v>617</v>
      </c>
      <c r="H513" s="439">
        <v>4</v>
      </c>
      <c r="I513" s="438"/>
      <c r="J513" s="438"/>
      <c r="M513" s="145"/>
      <c r="N513" s="146"/>
      <c r="O513" s="177"/>
      <c r="P513" s="177"/>
      <c r="Q513" s="177"/>
      <c r="R513" s="177"/>
      <c r="S513" s="177"/>
      <c r="T513" s="177"/>
      <c r="U513" s="177"/>
      <c r="V513" s="177"/>
      <c r="W513" s="177"/>
      <c r="X513" s="147"/>
      <c r="AT513" s="148" t="s">
        <v>150</v>
      </c>
      <c r="AU513" s="148" t="s">
        <v>98</v>
      </c>
      <c r="AV513" s="11" t="s">
        <v>98</v>
      </c>
      <c r="AW513" s="11" t="s">
        <v>5</v>
      </c>
      <c r="AX513" s="11" t="s">
        <v>83</v>
      </c>
      <c r="AY513" s="148" t="s">
        <v>145</v>
      </c>
    </row>
    <row r="514" spans="2:65" s="11" customFormat="1" x14ac:dyDescent="0.3">
      <c r="B514" s="145"/>
      <c r="D514" s="437" t="s">
        <v>150</v>
      </c>
      <c r="E514" s="148" t="s">
        <v>3</v>
      </c>
      <c r="F514" s="440" t="s">
        <v>619</v>
      </c>
      <c r="H514" s="439">
        <v>2</v>
      </c>
      <c r="I514" s="438"/>
      <c r="J514" s="438"/>
      <c r="M514" s="145"/>
      <c r="N514" s="146"/>
      <c r="O514" s="177"/>
      <c r="P514" s="177"/>
      <c r="Q514" s="177"/>
      <c r="R514" s="177"/>
      <c r="S514" s="177"/>
      <c r="T514" s="177"/>
      <c r="U514" s="177"/>
      <c r="V514" s="177"/>
      <c r="W514" s="177"/>
      <c r="X514" s="147"/>
      <c r="AT514" s="148" t="s">
        <v>150</v>
      </c>
      <c r="AU514" s="148" t="s">
        <v>98</v>
      </c>
      <c r="AV514" s="11" t="s">
        <v>98</v>
      </c>
      <c r="AW514" s="11" t="s">
        <v>5</v>
      </c>
      <c r="AX514" s="11" t="s">
        <v>83</v>
      </c>
      <c r="AY514" s="148" t="s">
        <v>145</v>
      </c>
    </row>
    <row r="515" spans="2:65" s="11" customFormat="1" x14ac:dyDescent="0.3">
      <c r="B515" s="145"/>
      <c r="D515" s="437" t="s">
        <v>150</v>
      </c>
      <c r="E515" s="148" t="s">
        <v>3</v>
      </c>
      <c r="F515" s="440" t="s">
        <v>617</v>
      </c>
      <c r="H515" s="439">
        <v>4</v>
      </c>
      <c r="I515" s="438"/>
      <c r="J515" s="438"/>
      <c r="M515" s="145"/>
      <c r="N515" s="146"/>
      <c r="O515" s="177"/>
      <c r="P515" s="177"/>
      <c r="Q515" s="177"/>
      <c r="R515" s="177"/>
      <c r="S515" s="177"/>
      <c r="T515" s="177"/>
      <c r="U515" s="177"/>
      <c r="V515" s="177"/>
      <c r="W515" s="177"/>
      <c r="X515" s="147"/>
      <c r="AT515" s="148" t="s">
        <v>150</v>
      </c>
      <c r="AU515" s="148" t="s">
        <v>98</v>
      </c>
      <c r="AV515" s="11" t="s">
        <v>98</v>
      </c>
      <c r="AW515" s="11" t="s">
        <v>5</v>
      </c>
      <c r="AX515" s="11" t="s">
        <v>83</v>
      </c>
      <c r="AY515" s="148" t="s">
        <v>145</v>
      </c>
    </row>
    <row r="516" spans="2:65" s="11" customFormat="1" x14ac:dyDescent="0.3">
      <c r="B516" s="145"/>
      <c r="D516" s="437" t="s">
        <v>150</v>
      </c>
      <c r="E516" s="148" t="s">
        <v>3</v>
      </c>
      <c r="F516" s="440" t="s">
        <v>617</v>
      </c>
      <c r="H516" s="439">
        <v>4</v>
      </c>
      <c r="I516" s="438"/>
      <c r="J516" s="438"/>
      <c r="M516" s="145"/>
      <c r="N516" s="146"/>
      <c r="O516" s="177"/>
      <c r="P516" s="177"/>
      <c r="Q516" s="177"/>
      <c r="R516" s="177"/>
      <c r="S516" s="177"/>
      <c r="T516" s="177"/>
      <c r="U516" s="177"/>
      <c r="V516" s="177"/>
      <c r="W516" s="177"/>
      <c r="X516" s="147"/>
      <c r="AT516" s="148" t="s">
        <v>150</v>
      </c>
      <c r="AU516" s="148" t="s">
        <v>98</v>
      </c>
      <c r="AV516" s="11" t="s">
        <v>98</v>
      </c>
      <c r="AW516" s="11" t="s">
        <v>5</v>
      </c>
      <c r="AX516" s="11" t="s">
        <v>83</v>
      </c>
      <c r="AY516" s="148" t="s">
        <v>145</v>
      </c>
    </row>
    <row r="517" spans="2:65" s="11" customFormat="1" x14ac:dyDescent="0.3">
      <c r="B517" s="145"/>
      <c r="D517" s="437" t="s">
        <v>150</v>
      </c>
      <c r="E517" s="148" t="s">
        <v>3</v>
      </c>
      <c r="F517" s="440" t="s">
        <v>617</v>
      </c>
      <c r="H517" s="439">
        <v>4</v>
      </c>
      <c r="I517" s="438"/>
      <c r="J517" s="438"/>
      <c r="M517" s="145"/>
      <c r="N517" s="146"/>
      <c r="O517" s="177"/>
      <c r="P517" s="177"/>
      <c r="Q517" s="177"/>
      <c r="R517" s="177"/>
      <c r="S517" s="177"/>
      <c r="T517" s="177"/>
      <c r="U517" s="177"/>
      <c r="V517" s="177"/>
      <c r="W517" s="177"/>
      <c r="X517" s="147"/>
      <c r="AT517" s="148" t="s">
        <v>150</v>
      </c>
      <c r="AU517" s="148" t="s">
        <v>98</v>
      </c>
      <c r="AV517" s="11" t="s">
        <v>98</v>
      </c>
      <c r="AW517" s="11" t="s">
        <v>5</v>
      </c>
      <c r="AX517" s="11" t="s">
        <v>83</v>
      </c>
      <c r="AY517" s="148" t="s">
        <v>145</v>
      </c>
    </row>
    <row r="518" spans="2:65" s="11" customFormat="1" x14ac:dyDescent="0.3">
      <c r="B518" s="145"/>
      <c r="D518" s="437" t="s">
        <v>150</v>
      </c>
      <c r="E518" s="148" t="s">
        <v>3</v>
      </c>
      <c r="F518" s="440" t="s">
        <v>619</v>
      </c>
      <c r="H518" s="439">
        <v>2</v>
      </c>
      <c r="I518" s="438"/>
      <c r="J518" s="438"/>
      <c r="M518" s="145"/>
      <c r="N518" s="146"/>
      <c r="O518" s="177"/>
      <c r="P518" s="177"/>
      <c r="Q518" s="177"/>
      <c r="R518" s="177"/>
      <c r="S518" s="177"/>
      <c r="T518" s="177"/>
      <c r="U518" s="177"/>
      <c r="V518" s="177"/>
      <c r="W518" s="177"/>
      <c r="X518" s="147"/>
      <c r="AT518" s="148" t="s">
        <v>150</v>
      </c>
      <c r="AU518" s="148" t="s">
        <v>98</v>
      </c>
      <c r="AV518" s="11" t="s">
        <v>98</v>
      </c>
      <c r="AW518" s="11" t="s">
        <v>5</v>
      </c>
      <c r="AX518" s="11" t="s">
        <v>83</v>
      </c>
      <c r="AY518" s="148" t="s">
        <v>145</v>
      </c>
    </row>
    <row r="519" spans="2:65" s="12" customFormat="1" x14ac:dyDescent="0.3">
      <c r="B519" s="149"/>
      <c r="D519" s="445" t="s">
        <v>150</v>
      </c>
      <c r="E519" s="444" t="s">
        <v>3</v>
      </c>
      <c r="F519" s="443" t="s">
        <v>151</v>
      </c>
      <c r="H519" s="150">
        <v>24</v>
      </c>
      <c r="I519" s="434"/>
      <c r="J519" s="434"/>
      <c r="M519" s="149"/>
      <c r="N519" s="151"/>
      <c r="O519" s="178"/>
      <c r="P519" s="178"/>
      <c r="Q519" s="178"/>
      <c r="R519" s="178"/>
      <c r="S519" s="178"/>
      <c r="T519" s="178"/>
      <c r="U519" s="178"/>
      <c r="V519" s="178"/>
      <c r="W519" s="178"/>
      <c r="X519" s="152"/>
      <c r="AT519" s="153" t="s">
        <v>150</v>
      </c>
      <c r="AU519" s="153" t="s">
        <v>98</v>
      </c>
      <c r="AV519" s="12" t="s">
        <v>149</v>
      </c>
      <c r="AW519" s="12" t="s">
        <v>5</v>
      </c>
      <c r="AX519" s="12" t="s">
        <v>23</v>
      </c>
      <c r="AY519" s="153" t="s">
        <v>145</v>
      </c>
    </row>
    <row r="520" spans="2:65" s="173" customFormat="1" ht="22.5" customHeight="1" x14ac:dyDescent="0.3">
      <c r="B520" s="117"/>
      <c r="C520" s="134" t="s">
        <v>653</v>
      </c>
      <c r="D520" s="134" t="s">
        <v>147</v>
      </c>
      <c r="E520" s="135" t="s">
        <v>654</v>
      </c>
      <c r="F520" s="179" t="s">
        <v>655</v>
      </c>
      <c r="G520" s="136" t="s">
        <v>148</v>
      </c>
      <c r="H520" s="137">
        <v>9.5779999999999994</v>
      </c>
      <c r="I520" s="181"/>
      <c r="J520" s="181"/>
      <c r="K520" s="180">
        <f>ROUND(P520*H520,2)</f>
        <v>0</v>
      </c>
      <c r="L520" s="179" t="s">
        <v>3</v>
      </c>
      <c r="M520" s="33"/>
      <c r="N520" s="138" t="s">
        <v>3</v>
      </c>
      <c r="O520" s="41" t="s">
        <v>46</v>
      </c>
      <c r="P520" s="191">
        <f>I520+J520</f>
        <v>0</v>
      </c>
      <c r="Q520" s="191">
        <f>ROUND(I520*H520,2)</f>
        <v>0</v>
      </c>
      <c r="R520" s="191">
        <f>ROUND(J520*H520,2)</f>
        <v>0</v>
      </c>
      <c r="S520" s="168"/>
      <c r="T520" s="139">
        <f>S520*H520</f>
        <v>0</v>
      </c>
      <c r="U520" s="139">
        <v>0</v>
      </c>
      <c r="V520" s="139">
        <f>U520*H520</f>
        <v>0</v>
      </c>
      <c r="W520" s="139">
        <v>0.05</v>
      </c>
      <c r="X520" s="140">
        <f>W520*H520</f>
        <v>0.47889999999999999</v>
      </c>
      <c r="AR520" s="16" t="s">
        <v>161</v>
      </c>
      <c r="AT520" s="16" t="s">
        <v>147</v>
      </c>
      <c r="AU520" s="16" t="s">
        <v>98</v>
      </c>
      <c r="AY520" s="16" t="s">
        <v>145</v>
      </c>
      <c r="BE520" s="98">
        <f>IF(O520="základní",K520,0)</f>
        <v>0</v>
      </c>
      <c r="BF520" s="98">
        <f>IF(O520="snížená",K520,0)</f>
        <v>0</v>
      </c>
      <c r="BG520" s="98">
        <f>IF(O520="zákl. přenesená",K520,0)</f>
        <v>0</v>
      </c>
      <c r="BH520" s="98">
        <f>IF(O520="sníž. přenesená",K520,0)</f>
        <v>0</v>
      </c>
      <c r="BI520" s="98">
        <f>IF(O520="nulová",K520,0)</f>
        <v>0</v>
      </c>
      <c r="BJ520" s="16" t="s">
        <v>23</v>
      </c>
      <c r="BK520" s="98">
        <f>ROUND(P520*H520,2)</f>
        <v>0</v>
      </c>
      <c r="BL520" s="16" t="s">
        <v>161</v>
      </c>
      <c r="BM520" s="16" t="s">
        <v>656</v>
      </c>
    </row>
    <row r="521" spans="2:65" s="11" customFormat="1" x14ac:dyDescent="0.3">
      <c r="B521" s="145"/>
      <c r="D521" s="437" t="s">
        <v>150</v>
      </c>
      <c r="E521" s="148" t="s">
        <v>3</v>
      </c>
      <c r="F521" s="440" t="s">
        <v>657</v>
      </c>
      <c r="H521" s="439">
        <v>1.02</v>
      </c>
      <c r="I521" s="438"/>
      <c r="J521" s="438"/>
      <c r="M521" s="145"/>
      <c r="N521" s="146"/>
      <c r="O521" s="177"/>
      <c r="P521" s="177"/>
      <c r="Q521" s="177"/>
      <c r="R521" s="177"/>
      <c r="S521" s="177"/>
      <c r="T521" s="177"/>
      <c r="U521" s="177"/>
      <c r="V521" s="177"/>
      <c r="W521" s="177"/>
      <c r="X521" s="147"/>
      <c r="AT521" s="148" t="s">
        <v>150</v>
      </c>
      <c r="AU521" s="148" t="s">
        <v>98</v>
      </c>
      <c r="AV521" s="11" t="s">
        <v>98</v>
      </c>
      <c r="AW521" s="11" t="s">
        <v>5</v>
      </c>
      <c r="AX521" s="11" t="s">
        <v>83</v>
      </c>
      <c r="AY521" s="148" t="s">
        <v>145</v>
      </c>
    </row>
    <row r="522" spans="2:65" s="11" customFormat="1" x14ac:dyDescent="0.3">
      <c r="B522" s="145"/>
      <c r="D522" s="437" t="s">
        <v>150</v>
      </c>
      <c r="E522" s="148" t="s">
        <v>3</v>
      </c>
      <c r="F522" s="440" t="s">
        <v>657</v>
      </c>
      <c r="H522" s="439">
        <v>1.02</v>
      </c>
      <c r="I522" s="438"/>
      <c r="J522" s="438"/>
      <c r="M522" s="145"/>
      <c r="N522" s="146"/>
      <c r="O522" s="177"/>
      <c r="P522" s="177"/>
      <c r="Q522" s="177"/>
      <c r="R522" s="177"/>
      <c r="S522" s="177"/>
      <c r="T522" s="177"/>
      <c r="U522" s="177"/>
      <c r="V522" s="177"/>
      <c r="W522" s="177"/>
      <c r="X522" s="147"/>
      <c r="AT522" s="148" t="s">
        <v>150</v>
      </c>
      <c r="AU522" s="148" t="s">
        <v>98</v>
      </c>
      <c r="AV522" s="11" t="s">
        <v>98</v>
      </c>
      <c r="AW522" s="11" t="s">
        <v>5</v>
      </c>
      <c r="AX522" s="11" t="s">
        <v>83</v>
      </c>
      <c r="AY522" s="148" t="s">
        <v>145</v>
      </c>
    </row>
    <row r="523" spans="2:65" s="11" customFormat="1" x14ac:dyDescent="0.3">
      <c r="B523" s="145"/>
      <c r="D523" s="437" t="s">
        <v>150</v>
      </c>
      <c r="E523" s="148" t="s">
        <v>3</v>
      </c>
      <c r="F523" s="440" t="s">
        <v>658</v>
      </c>
      <c r="H523" s="439">
        <v>0.65300000000000002</v>
      </c>
      <c r="I523" s="438"/>
      <c r="J523" s="438"/>
      <c r="M523" s="145"/>
      <c r="N523" s="146"/>
      <c r="O523" s="177"/>
      <c r="P523" s="177"/>
      <c r="Q523" s="177"/>
      <c r="R523" s="177"/>
      <c r="S523" s="177"/>
      <c r="T523" s="177"/>
      <c r="U523" s="177"/>
      <c r="V523" s="177"/>
      <c r="W523" s="177"/>
      <c r="X523" s="147"/>
      <c r="AT523" s="148" t="s">
        <v>150</v>
      </c>
      <c r="AU523" s="148" t="s">
        <v>98</v>
      </c>
      <c r="AV523" s="11" t="s">
        <v>98</v>
      </c>
      <c r="AW523" s="11" t="s">
        <v>5</v>
      </c>
      <c r="AX523" s="11" t="s">
        <v>83</v>
      </c>
      <c r="AY523" s="148" t="s">
        <v>145</v>
      </c>
    </row>
    <row r="524" spans="2:65" s="11" customFormat="1" x14ac:dyDescent="0.3">
      <c r="B524" s="145"/>
      <c r="D524" s="437" t="s">
        <v>150</v>
      </c>
      <c r="E524" s="148" t="s">
        <v>3</v>
      </c>
      <c r="F524" s="440" t="s">
        <v>659</v>
      </c>
      <c r="H524" s="439">
        <v>4.2119999999999997</v>
      </c>
      <c r="I524" s="438"/>
      <c r="J524" s="438"/>
      <c r="M524" s="145"/>
      <c r="N524" s="146"/>
      <c r="O524" s="177"/>
      <c r="P524" s="177"/>
      <c r="Q524" s="177"/>
      <c r="R524" s="177"/>
      <c r="S524" s="177"/>
      <c r="T524" s="177"/>
      <c r="U524" s="177"/>
      <c r="V524" s="177"/>
      <c r="W524" s="177"/>
      <c r="X524" s="147"/>
      <c r="AT524" s="148" t="s">
        <v>150</v>
      </c>
      <c r="AU524" s="148" t="s">
        <v>98</v>
      </c>
      <c r="AV524" s="11" t="s">
        <v>98</v>
      </c>
      <c r="AW524" s="11" t="s">
        <v>5</v>
      </c>
      <c r="AX524" s="11" t="s">
        <v>83</v>
      </c>
      <c r="AY524" s="148" t="s">
        <v>145</v>
      </c>
    </row>
    <row r="525" spans="2:65" s="11" customFormat="1" x14ac:dyDescent="0.3">
      <c r="B525" s="145"/>
      <c r="D525" s="437" t="s">
        <v>150</v>
      </c>
      <c r="E525" s="148" t="s">
        <v>3</v>
      </c>
      <c r="F525" s="440" t="s">
        <v>657</v>
      </c>
      <c r="H525" s="439">
        <v>1.02</v>
      </c>
      <c r="I525" s="438"/>
      <c r="J525" s="438"/>
      <c r="M525" s="145"/>
      <c r="N525" s="146"/>
      <c r="O525" s="177"/>
      <c r="P525" s="177"/>
      <c r="Q525" s="177"/>
      <c r="R525" s="177"/>
      <c r="S525" s="177"/>
      <c r="T525" s="177"/>
      <c r="U525" s="177"/>
      <c r="V525" s="177"/>
      <c r="W525" s="177"/>
      <c r="X525" s="147"/>
      <c r="AT525" s="148" t="s">
        <v>150</v>
      </c>
      <c r="AU525" s="148" t="s">
        <v>98</v>
      </c>
      <c r="AV525" s="11" t="s">
        <v>98</v>
      </c>
      <c r="AW525" s="11" t="s">
        <v>5</v>
      </c>
      <c r="AX525" s="11" t="s">
        <v>83</v>
      </c>
      <c r="AY525" s="148" t="s">
        <v>145</v>
      </c>
    </row>
    <row r="526" spans="2:65" s="11" customFormat="1" x14ac:dyDescent="0.3">
      <c r="B526" s="145"/>
      <c r="D526" s="437" t="s">
        <v>150</v>
      </c>
      <c r="E526" s="148" t="s">
        <v>3</v>
      </c>
      <c r="F526" s="440" t="s">
        <v>657</v>
      </c>
      <c r="H526" s="439">
        <v>1.02</v>
      </c>
      <c r="I526" s="438"/>
      <c r="J526" s="438"/>
      <c r="M526" s="145"/>
      <c r="N526" s="146"/>
      <c r="O526" s="177"/>
      <c r="P526" s="177"/>
      <c r="Q526" s="177"/>
      <c r="R526" s="177"/>
      <c r="S526" s="177"/>
      <c r="T526" s="177"/>
      <c r="U526" s="177"/>
      <c r="V526" s="177"/>
      <c r="W526" s="177"/>
      <c r="X526" s="147"/>
      <c r="AT526" s="148" t="s">
        <v>150</v>
      </c>
      <c r="AU526" s="148" t="s">
        <v>98</v>
      </c>
      <c r="AV526" s="11" t="s">
        <v>98</v>
      </c>
      <c r="AW526" s="11" t="s">
        <v>5</v>
      </c>
      <c r="AX526" s="11" t="s">
        <v>83</v>
      </c>
      <c r="AY526" s="148" t="s">
        <v>145</v>
      </c>
    </row>
    <row r="527" spans="2:65" s="11" customFormat="1" x14ac:dyDescent="0.3">
      <c r="B527" s="145"/>
      <c r="D527" s="437" t="s">
        <v>150</v>
      </c>
      <c r="E527" s="148" t="s">
        <v>3</v>
      </c>
      <c r="F527" s="440" t="s">
        <v>660</v>
      </c>
      <c r="H527" s="439">
        <v>0.63300000000000001</v>
      </c>
      <c r="I527" s="438"/>
      <c r="J527" s="438"/>
      <c r="M527" s="145"/>
      <c r="N527" s="146"/>
      <c r="O527" s="177"/>
      <c r="P527" s="177"/>
      <c r="Q527" s="177"/>
      <c r="R527" s="177"/>
      <c r="S527" s="177"/>
      <c r="T527" s="177"/>
      <c r="U527" s="177"/>
      <c r="V527" s="177"/>
      <c r="W527" s="177"/>
      <c r="X527" s="147"/>
      <c r="AT527" s="148" t="s">
        <v>150</v>
      </c>
      <c r="AU527" s="148" t="s">
        <v>98</v>
      </c>
      <c r="AV527" s="11" t="s">
        <v>98</v>
      </c>
      <c r="AW527" s="11" t="s">
        <v>5</v>
      </c>
      <c r="AX527" s="11" t="s">
        <v>83</v>
      </c>
      <c r="AY527" s="148" t="s">
        <v>145</v>
      </c>
    </row>
    <row r="528" spans="2:65" s="12" customFormat="1" x14ac:dyDescent="0.3">
      <c r="B528" s="149"/>
      <c r="D528" s="445" t="s">
        <v>150</v>
      </c>
      <c r="E528" s="444" t="s">
        <v>3</v>
      </c>
      <c r="F528" s="443" t="s">
        <v>151</v>
      </c>
      <c r="H528" s="150">
        <v>9.5779999999999994</v>
      </c>
      <c r="I528" s="434"/>
      <c r="J528" s="434"/>
      <c r="M528" s="149"/>
      <c r="N528" s="151"/>
      <c r="O528" s="178"/>
      <c r="P528" s="178"/>
      <c r="Q528" s="178"/>
      <c r="R528" s="178"/>
      <c r="S528" s="178"/>
      <c r="T528" s="178"/>
      <c r="U528" s="178"/>
      <c r="V528" s="178"/>
      <c r="W528" s="178"/>
      <c r="X528" s="152"/>
      <c r="AT528" s="153" t="s">
        <v>150</v>
      </c>
      <c r="AU528" s="153" t="s">
        <v>98</v>
      </c>
      <c r="AV528" s="12" t="s">
        <v>149</v>
      </c>
      <c r="AW528" s="12" t="s">
        <v>5</v>
      </c>
      <c r="AX528" s="12" t="s">
        <v>23</v>
      </c>
      <c r="AY528" s="153" t="s">
        <v>145</v>
      </c>
    </row>
    <row r="529" spans="2:65" s="173" customFormat="1" ht="22.5" customHeight="1" x14ac:dyDescent="0.3">
      <c r="B529" s="117"/>
      <c r="C529" s="134" t="s">
        <v>661</v>
      </c>
      <c r="D529" s="134" t="s">
        <v>147</v>
      </c>
      <c r="E529" s="135" t="s">
        <v>662</v>
      </c>
      <c r="F529" s="179" t="s">
        <v>663</v>
      </c>
      <c r="G529" s="136" t="s">
        <v>175</v>
      </c>
      <c r="H529" s="137">
        <v>26</v>
      </c>
      <c r="I529" s="181"/>
      <c r="J529" s="181"/>
      <c r="K529" s="180">
        <f>ROUND(P529*H529,2)</f>
        <v>0</v>
      </c>
      <c r="L529" s="179" t="s">
        <v>1652</v>
      </c>
      <c r="M529" s="33"/>
      <c r="N529" s="138" t="s">
        <v>3</v>
      </c>
      <c r="O529" s="41" t="s">
        <v>46</v>
      </c>
      <c r="P529" s="191">
        <f>I529+J529</f>
        <v>0</v>
      </c>
      <c r="Q529" s="191">
        <f>ROUND(I529*H529,2)</f>
        <v>0</v>
      </c>
      <c r="R529" s="191">
        <f>ROUND(J529*H529,2)</f>
        <v>0</v>
      </c>
      <c r="S529" s="168"/>
      <c r="T529" s="139">
        <f>S529*H529</f>
        <v>0</v>
      </c>
      <c r="U529" s="139">
        <v>0</v>
      </c>
      <c r="V529" s="139">
        <f>U529*H529</f>
        <v>0</v>
      </c>
      <c r="W529" s="139">
        <v>2.4E-2</v>
      </c>
      <c r="X529" s="140">
        <f>W529*H529</f>
        <v>0.624</v>
      </c>
      <c r="AR529" s="16" t="s">
        <v>161</v>
      </c>
      <c r="AT529" s="16" t="s">
        <v>147</v>
      </c>
      <c r="AU529" s="16" t="s">
        <v>98</v>
      </c>
      <c r="AY529" s="16" t="s">
        <v>145</v>
      </c>
      <c r="BE529" s="98">
        <f>IF(O529="základní",K529,0)</f>
        <v>0</v>
      </c>
      <c r="BF529" s="98">
        <f>IF(O529="snížená",K529,0)</f>
        <v>0</v>
      </c>
      <c r="BG529" s="98">
        <f>IF(O529="zákl. přenesená",K529,0)</f>
        <v>0</v>
      </c>
      <c r="BH529" s="98">
        <f>IF(O529="sníž. přenesená",K529,0)</f>
        <v>0</v>
      </c>
      <c r="BI529" s="98">
        <f>IF(O529="nulová",K529,0)</f>
        <v>0</v>
      </c>
      <c r="BJ529" s="16" t="s">
        <v>23</v>
      </c>
      <c r="BK529" s="98">
        <f>ROUND(P529*H529,2)</f>
        <v>0</v>
      </c>
      <c r="BL529" s="16" t="s">
        <v>161</v>
      </c>
      <c r="BM529" s="16" t="s">
        <v>664</v>
      </c>
    </row>
    <row r="530" spans="2:65" s="10" customFormat="1" x14ac:dyDescent="0.3">
      <c r="B530" s="141"/>
      <c r="D530" s="437" t="s">
        <v>150</v>
      </c>
      <c r="E530" s="144" t="s">
        <v>3</v>
      </c>
      <c r="F530" s="442" t="s">
        <v>665</v>
      </c>
      <c r="H530" s="144" t="s">
        <v>3</v>
      </c>
      <c r="I530" s="441"/>
      <c r="J530" s="441"/>
      <c r="M530" s="141"/>
      <c r="N530" s="142"/>
      <c r="O530" s="182"/>
      <c r="P530" s="182"/>
      <c r="Q530" s="182"/>
      <c r="R530" s="182"/>
      <c r="S530" s="182"/>
      <c r="T530" s="182"/>
      <c r="U530" s="182"/>
      <c r="V530" s="182"/>
      <c r="W530" s="182"/>
      <c r="X530" s="143"/>
      <c r="AT530" s="144" t="s">
        <v>150</v>
      </c>
      <c r="AU530" s="144" t="s">
        <v>98</v>
      </c>
      <c r="AV530" s="10" t="s">
        <v>23</v>
      </c>
      <c r="AW530" s="10" t="s">
        <v>5</v>
      </c>
      <c r="AX530" s="10" t="s">
        <v>83</v>
      </c>
      <c r="AY530" s="144" t="s">
        <v>145</v>
      </c>
    </row>
    <row r="531" spans="2:65" s="11" customFormat="1" x14ac:dyDescent="0.3">
      <c r="B531" s="145"/>
      <c r="D531" s="437" t="s">
        <v>150</v>
      </c>
      <c r="E531" s="148" t="s">
        <v>3</v>
      </c>
      <c r="F531" s="440" t="s">
        <v>666</v>
      </c>
      <c r="H531" s="439">
        <v>15</v>
      </c>
      <c r="I531" s="438"/>
      <c r="J531" s="438"/>
      <c r="M531" s="145"/>
      <c r="N531" s="146"/>
      <c r="O531" s="177"/>
      <c r="P531" s="177"/>
      <c r="Q531" s="177"/>
      <c r="R531" s="177"/>
      <c r="S531" s="177"/>
      <c r="T531" s="177"/>
      <c r="U531" s="177"/>
      <c r="V531" s="177"/>
      <c r="W531" s="177"/>
      <c r="X531" s="147"/>
      <c r="AT531" s="148" t="s">
        <v>150</v>
      </c>
      <c r="AU531" s="148" t="s">
        <v>98</v>
      </c>
      <c r="AV531" s="11" t="s">
        <v>98</v>
      </c>
      <c r="AW531" s="11" t="s">
        <v>5</v>
      </c>
      <c r="AX531" s="11" t="s">
        <v>83</v>
      </c>
      <c r="AY531" s="148" t="s">
        <v>145</v>
      </c>
    </row>
    <row r="532" spans="2:65" s="10" customFormat="1" x14ac:dyDescent="0.3">
      <c r="B532" s="141"/>
      <c r="D532" s="437" t="s">
        <v>150</v>
      </c>
      <c r="E532" s="144" t="s">
        <v>3</v>
      </c>
      <c r="F532" s="442" t="s">
        <v>667</v>
      </c>
      <c r="H532" s="144" t="s">
        <v>3</v>
      </c>
      <c r="I532" s="441"/>
      <c r="J532" s="441"/>
      <c r="M532" s="141"/>
      <c r="N532" s="142"/>
      <c r="O532" s="182"/>
      <c r="P532" s="182"/>
      <c r="Q532" s="182"/>
      <c r="R532" s="182"/>
      <c r="S532" s="182"/>
      <c r="T532" s="182"/>
      <c r="U532" s="182"/>
      <c r="V532" s="182"/>
      <c r="W532" s="182"/>
      <c r="X532" s="143"/>
      <c r="AT532" s="144" t="s">
        <v>150</v>
      </c>
      <c r="AU532" s="144" t="s">
        <v>98</v>
      </c>
      <c r="AV532" s="10" t="s">
        <v>23</v>
      </c>
      <c r="AW532" s="10" t="s">
        <v>5</v>
      </c>
      <c r="AX532" s="10" t="s">
        <v>83</v>
      </c>
      <c r="AY532" s="144" t="s">
        <v>145</v>
      </c>
    </row>
    <row r="533" spans="2:65" s="11" customFormat="1" x14ac:dyDescent="0.3">
      <c r="B533" s="145"/>
      <c r="D533" s="437" t="s">
        <v>150</v>
      </c>
      <c r="E533" s="148" t="s">
        <v>3</v>
      </c>
      <c r="F533" s="440" t="s">
        <v>353</v>
      </c>
      <c r="H533" s="439">
        <v>11</v>
      </c>
      <c r="I533" s="438"/>
      <c r="J533" s="438"/>
      <c r="M533" s="145"/>
      <c r="N533" s="146"/>
      <c r="O533" s="177"/>
      <c r="P533" s="177"/>
      <c r="Q533" s="177"/>
      <c r="R533" s="177"/>
      <c r="S533" s="177"/>
      <c r="T533" s="177"/>
      <c r="U533" s="177"/>
      <c r="V533" s="177"/>
      <c r="W533" s="177"/>
      <c r="X533" s="147"/>
      <c r="AT533" s="148" t="s">
        <v>150</v>
      </c>
      <c r="AU533" s="148" t="s">
        <v>98</v>
      </c>
      <c r="AV533" s="11" t="s">
        <v>98</v>
      </c>
      <c r="AW533" s="11" t="s">
        <v>5</v>
      </c>
      <c r="AX533" s="11" t="s">
        <v>83</v>
      </c>
      <c r="AY533" s="148" t="s">
        <v>145</v>
      </c>
    </row>
    <row r="534" spans="2:65" s="12" customFormat="1" x14ac:dyDescent="0.3">
      <c r="B534" s="149"/>
      <c r="D534" s="445" t="s">
        <v>150</v>
      </c>
      <c r="E534" s="444" t="s">
        <v>3</v>
      </c>
      <c r="F534" s="443" t="s">
        <v>151</v>
      </c>
      <c r="H534" s="150">
        <v>26</v>
      </c>
      <c r="I534" s="434"/>
      <c r="J534" s="434"/>
      <c r="M534" s="149"/>
      <c r="N534" s="151"/>
      <c r="O534" s="178"/>
      <c r="P534" s="178"/>
      <c r="Q534" s="178"/>
      <c r="R534" s="178"/>
      <c r="S534" s="178"/>
      <c r="T534" s="178"/>
      <c r="U534" s="178"/>
      <c r="V534" s="178"/>
      <c r="W534" s="178"/>
      <c r="X534" s="152"/>
      <c r="AT534" s="153" t="s">
        <v>150</v>
      </c>
      <c r="AU534" s="153" t="s">
        <v>98</v>
      </c>
      <c r="AV534" s="12" t="s">
        <v>149</v>
      </c>
      <c r="AW534" s="12" t="s">
        <v>5</v>
      </c>
      <c r="AX534" s="12" t="s">
        <v>23</v>
      </c>
      <c r="AY534" s="153" t="s">
        <v>145</v>
      </c>
    </row>
    <row r="535" spans="2:65" s="173" customFormat="1" ht="22.5" customHeight="1" x14ac:dyDescent="0.3">
      <c r="B535" s="117"/>
      <c r="C535" s="154" t="s">
        <v>668</v>
      </c>
      <c r="D535" s="154" t="s">
        <v>159</v>
      </c>
      <c r="E535" s="155" t="s">
        <v>669</v>
      </c>
      <c r="F535" s="183" t="s">
        <v>670</v>
      </c>
      <c r="G535" s="156" t="s">
        <v>164</v>
      </c>
      <c r="H535" s="157">
        <v>8</v>
      </c>
      <c r="I535" s="158"/>
      <c r="J535" s="184"/>
      <c r="K535" s="448">
        <f>ROUND(P535*H535,2)</f>
        <v>0</v>
      </c>
      <c r="L535" s="183" t="s">
        <v>3</v>
      </c>
      <c r="M535" s="447"/>
      <c r="N535" s="446" t="s">
        <v>3</v>
      </c>
      <c r="O535" s="41" t="s">
        <v>46</v>
      </c>
      <c r="P535" s="191">
        <f>I535+J535</f>
        <v>0</v>
      </c>
      <c r="Q535" s="191">
        <f>ROUND(I535*H535,2)</f>
        <v>0</v>
      </c>
      <c r="R535" s="191">
        <f>ROUND(J535*H535,2)</f>
        <v>0</v>
      </c>
      <c r="S535" s="168"/>
      <c r="T535" s="139">
        <f>S535*H535</f>
        <v>0</v>
      </c>
      <c r="U535" s="139">
        <v>0</v>
      </c>
      <c r="V535" s="139">
        <f>U535*H535</f>
        <v>0</v>
      </c>
      <c r="W535" s="139">
        <v>0</v>
      </c>
      <c r="X535" s="140">
        <f>W535*H535</f>
        <v>0</v>
      </c>
      <c r="AR535" s="16" t="s">
        <v>222</v>
      </c>
      <c r="AT535" s="16" t="s">
        <v>159</v>
      </c>
      <c r="AU535" s="16" t="s">
        <v>98</v>
      </c>
      <c r="AY535" s="16" t="s">
        <v>145</v>
      </c>
      <c r="BE535" s="98">
        <f>IF(O535="základní",K535,0)</f>
        <v>0</v>
      </c>
      <c r="BF535" s="98">
        <f>IF(O535="snížená",K535,0)</f>
        <v>0</v>
      </c>
      <c r="BG535" s="98">
        <f>IF(O535="zákl. přenesená",K535,0)</f>
        <v>0</v>
      </c>
      <c r="BH535" s="98">
        <f>IF(O535="sníž. přenesená",K535,0)</f>
        <v>0</v>
      </c>
      <c r="BI535" s="98">
        <f>IF(O535="nulová",K535,0)</f>
        <v>0</v>
      </c>
      <c r="BJ535" s="16" t="s">
        <v>23</v>
      </c>
      <c r="BK535" s="98">
        <f>ROUND(P535*H535,2)</f>
        <v>0</v>
      </c>
      <c r="BL535" s="16" t="s">
        <v>161</v>
      </c>
      <c r="BM535" s="16" t="s">
        <v>671</v>
      </c>
    </row>
    <row r="536" spans="2:65" s="173" customFormat="1" ht="22.5" customHeight="1" x14ac:dyDescent="0.3">
      <c r="B536" s="117"/>
      <c r="C536" s="154" t="s">
        <v>672</v>
      </c>
      <c r="D536" s="154" t="s">
        <v>159</v>
      </c>
      <c r="E536" s="155" t="s">
        <v>673</v>
      </c>
      <c r="F536" s="183" t="s">
        <v>674</v>
      </c>
      <c r="G536" s="156" t="s">
        <v>164</v>
      </c>
      <c r="H536" s="157">
        <v>1</v>
      </c>
      <c r="I536" s="158"/>
      <c r="J536" s="184"/>
      <c r="K536" s="448">
        <f>ROUND(P536*H536,2)</f>
        <v>0</v>
      </c>
      <c r="L536" s="183" t="s">
        <v>3</v>
      </c>
      <c r="M536" s="447"/>
      <c r="N536" s="446" t="s">
        <v>3</v>
      </c>
      <c r="O536" s="41" t="s">
        <v>46</v>
      </c>
      <c r="P536" s="191">
        <f>I536+J536</f>
        <v>0</v>
      </c>
      <c r="Q536" s="191">
        <f>ROUND(I536*H536,2)</f>
        <v>0</v>
      </c>
      <c r="R536" s="191">
        <f>ROUND(J536*H536,2)</f>
        <v>0</v>
      </c>
      <c r="S536" s="168"/>
      <c r="T536" s="139">
        <f>S536*H536</f>
        <v>0</v>
      </c>
      <c r="U536" s="139">
        <v>0</v>
      </c>
      <c r="V536" s="139">
        <f>U536*H536</f>
        <v>0</v>
      </c>
      <c r="W536" s="139">
        <v>0</v>
      </c>
      <c r="X536" s="140">
        <f>W536*H536</f>
        <v>0</v>
      </c>
      <c r="AR536" s="16" t="s">
        <v>222</v>
      </c>
      <c r="AT536" s="16" t="s">
        <v>159</v>
      </c>
      <c r="AU536" s="16" t="s">
        <v>98</v>
      </c>
      <c r="AY536" s="16" t="s">
        <v>145</v>
      </c>
      <c r="BE536" s="98">
        <f>IF(O536="základní",K536,0)</f>
        <v>0</v>
      </c>
      <c r="BF536" s="98">
        <f>IF(O536="snížená",K536,0)</f>
        <v>0</v>
      </c>
      <c r="BG536" s="98">
        <f>IF(O536="zákl. přenesená",K536,0)</f>
        <v>0</v>
      </c>
      <c r="BH536" s="98">
        <f>IF(O536="sníž. přenesená",K536,0)</f>
        <v>0</v>
      </c>
      <c r="BI536" s="98">
        <f>IF(O536="nulová",K536,0)</f>
        <v>0</v>
      </c>
      <c r="BJ536" s="16" t="s">
        <v>23</v>
      </c>
      <c r="BK536" s="98">
        <f>ROUND(P536*H536,2)</f>
        <v>0</v>
      </c>
      <c r="BL536" s="16" t="s">
        <v>161</v>
      </c>
      <c r="BM536" s="16" t="s">
        <v>675</v>
      </c>
    </row>
    <row r="537" spans="2:65" s="173" customFormat="1" ht="31.5" customHeight="1" x14ac:dyDescent="0.3">
      <c r="B537" s="117"/>
      <c r="C537" s="154" t="s">
        <v>163</v>
      </c>
      <c r="D537" s="154" t="s">
        <v>159</v>
      </c>
      <c r="E537" s="155" t="s">
        <v>676</v>
      </c>
      <c r="F537" s="183" t="s">
        <v>677</v>
      </c>
      <c r="G537" s="156" t="s">
        <v>164</v>
      </c>
      <c r="H537" s="157">
        <v>1</v>
      </c>
      <c r="I537" s="158"/>
      <c r="J537" s="184"/>
      <c r="K537" s="448">
        <f>ROUND(P537*H537,2)</f>
        <v>0</v>
      </c>
      <c r="L537" s="183" t="s">
        <v>3</v>
      </c>
      <c r="M537" s="447"/>
      <c r="N537" s="446" t="s">
        <v>3</v>
      </c>
      <c r="O537" s="41" t="s">
        <v>46</v>
      </c>
      <c r="P537" s="191">
        <f>I537+J537</f>
        <v>0</v>
      </c>
      <c r="Q537" s="191">
        <f>ROUND(I537*H537,2)</f>
        <v>0</v>
      </c>
      <c r="R537" s="191">
        <f>ROUND(J537*H537,2)</f>
        <v>0</v>
      </c>
      <c r="S537" s="168"/>
      <c r="T537" s="139">
        <f>S537*H537</f>
        <v>0</v>
      </c>
      <c r="U537" s="139">
        <v>0</v>
      </c>
      <c r="V537" s="139">
        <f>U537*H537</f>
        <v>0</v>
      </c>
      <c r="W537" s="139">
        <v>0</v>
      </c>
      <c r="X537" s="140">
        <f>W537*H537</f>
        <v>0</v>
      </c>
      <c r="AR537" s="16" t="s">
        <v>222</v>
      </c>
      <c r="AT537" s="16" t="s">
        <v>159</v>
      </c>
      <c r="AU537" s="16" t="s">
        <v>98</v>
      </c>
      <c r="AY537" s="16" t="s">
        <v>145</v>
      </c>
      <c r="BE537" s="98">
        <f>IF(O537="základní",K537,0)</f>
        <v>0</v>
      </c>
      <c r="BF537" s="98">
        <f>IF(O537="snížená",K537,0)</f>
        <v>0</v>
      </c>
      <c r="BG537" s="98">
        <f>IF(O537="zákl. přenesená",K537,0)</f>
        <v>0</v>
      </c>
      <c r="BH537" s="98">
        <f>IF(O537="sníž. přenesená",K537,0)</f>
        <v>0</v>
      </c>
      <c r="BI537" s="98">
        <f>IF(O537="nulová",K537,0)</f>
        <v>0</v>
      </c>
      <c r="BJ537" s="16" t="s">
        <v>23</v>
      </c>
      <c r="BK537" s="98">
        <f>ROUND(P537*H537,2)</f>
        <v>0</v>
      </c>
      <c r="BL537" s="16" t="s">
        <v>161</v>
      </c>
      <c r="BM537" s="16" t="s">
        <v>678</v>
      </c>
    </row>
    <row r="538" spans="2:65" s="173" customFormat="1" ht="22.5" customHeight="1" x14ac:dyDescent="0.3">
      <c r="B538" s="117"/>
      <c r="C538" s="134" t="s">
        <v>679</v>
      </c>
      <c r="D538" s="134" t="s">
        <v>147</v>
      </c>
      <c r="E538" s="135" t="s">
        <v>680</v>
      </c>
      <c r="F538" s="179" t="s">
        <v>681</v>
      </c>
      <c r="G538" s="136" t="s">
        <v>224</v>
      </c>
      <c r="H538" s="137">
        <v>14.05</v>
      </c>
      <c r="I538" s="181"/>
      <c r="J538" s="181"/>
      <c r="K538" s="180">
        <f>ROUND(P538*H538,2)</f>
        <v>0</v>
      </c>
      <c r="L538" s="179" t="s">
        <v>3</v>
      </c>
      <c r="M538" s="33"/>
      <c r="N538" s="138" t="s">
        <v>3</v>
      </c>
      <c r="O538" s="41" t="s">
        <v>46</v>
      </c>
      <c r="P538" s="191">
        <f>I538+J538</f>
        <v>0</v>
      </c>
      <c r="Q538" s="191">
        <f>ROUND(I538*H538,2)</f>
        <v>0</v>
      </c>
      <c r="R538" s="191">
        <f>ROUND(J538*H538,2)</f>
        <v>0</v>
      </c>
      <c r="S538" s="168"/>
      <c r="T538" s="139">
        <f>S538*H538</f>
        <v>0</v>
      </c>
      <c r="U538" s="139">
        <v>0</v>
      </c>
      <c r="V538" s="139">
        <f>U538*H538</f>
        <v>0</v>
      </c>
      <c r="W538" s="139">
        <v>0</v>
      </c>
      <c r="X538" s="140">
        <f>W538*H538</f>
        <v>0</v>
      </c>
      <c r="AR538" s="16" t="s">
        <v>161</v>
      </c>
      <c r="AT538" s="16" t="s">
        <v>147</v>
      </c>
      <c r="AU538" s="16" t="s">
        <v>98</v>
      </c>
      <c r="AY538" s="16" t="s">
        <v>145</v>
      </c>
      <c r="BE538" s="98">
        <f>IF(O538="základní",K538,0)</f>
        <v>0</v>
      </c>
      <c r="BF538" s="98">
        <f>IF(O538="snížená",K538,0)</f>
        <v>0</v>
      </c>
      <c r="BG538" s="98">
        <f>IF(O538="zákl. přenesená",K538,0)</f>
        <v>0</v>
      </c>
      <c r="BH538" s="98">
        <f>IF(O538="sníž. přenesená",K538,0)</f>
        <v>0</v>
      </c>
      <c r="BI538" s="98">
        <f>IF(O538="nulová",K538,0)</f>
        <v>0</v>
      </c>
      <c r="BJ538" s="16" t="s">
        <v>23</v>
      </c>
      <c r="BK538" s="98">
        <f>ROUND(P538*H538,2)</f>
        <v>0</v>
      </c>
      <c r="BL538" s="16" t="s">
        <v>161</v>
      </c>
      <c r="BM538" s="16" t="s">
        <v>682</v>
      </c>
    </row>
    <row r="539" spans="2:65" s="11" customFormat="1" x14ac:dyDescent="0.3">
      <c r="B539" s="145"/>
      <c r="D539" s="437" t="s">
        <v>150</v>
      </c>
      <c r="E539" s="148" t="s">
        <v>3</v>
      </c>
      <c r="F539" s="440" t="s">
        <v>580</v>
      </c>
      <c r="H539" s="439">
        <v>14.05</v>
      </c>
      <c r="I539" s="438"/>
      <c r="J539" s="438"/>
      <c r="M539" s="145"/>
      <c r="N539" s="146"/>
      <c r="O539" s="177"/>
      <c r="P539" s="177"/>
      <c r="Q539" s="177"/>
      <c r="R539" s="177"/>
      <c r="S539" s="177"/>
      <c r="T539" s="177"/>
      <c r="U539" s="177"/>
      <c r="V539" s="177"/>
      <c r="W539" s="177"/>
      <c r="X539" s="147"/>
      <c r="AT539" s="148" t="s">
        <v>150</v>
      </c>
      <c r="AU539" s="148" t="s">
        <v>98</v>
      </c>
      <c r="AV539" s="11" t="s">
        <v>98</v>
      </c>
      <c r="AW539" s="11" t="s">
        <v>5</v>
      </c>
      <c r="AX539" s="11" t="s">
        <v>83</v>
      </c>
      <c r="AY539" s="148" t="s">
        <v>145</v>
      </c>
    </row>
    <row r="540" spans="2:65" s="12" customFormat="1" x14ac:dyDescent="0.3">
      <c r="B540" s="149"/>
      <c r="D540" s="445" t="s">
        <v>150</v>
      </c>
      <c r="E540" s="444" t="s">
        <v>3</v>
      </c>
      <c r="F540" s="443" t="s">
        <v>151</v>
      </c>
      <c r="H540" s="150">
        <v>14.05</v>
      </c>
      <c r="I540" s="434"/>
      <c r="J540" s="434"/>
      <c r="M540" s="149"/>
      <c r="N540" s="151"/>
      <c r="O540" s="178"/>
      <c r="P540" s="178"/>
      <c r="Q540" s="178"/>
      <c r="R540" s="178"/>
      <c r="S540" s="178"/>
      <c r="T540" s="178"/>
      <c r="U540" s="178"/>
      <c r="V540" s="178"/>
      <c r="W540" s="178"/>
      <c r="X540" s="152"/>
      <c r="AT540" s="153" t="s">
        <v>150</v>
      </c>
      <c r="AU540" s="153" t="s">
        <v>98</v>
      </c>
      <c r="AV540" s="12" t="s">
        <v>149</v>
      </c>
      <c r="AW540" s="12" t="s">
        <v>5</v>
      </c>
      <c r="AX540" s="12" t="s">
        <v>23</v>
      </c>
      <c r="AY540" s="153" t="s">
        <v>145</v>
      </c>
    </row>
    <row r="541" spans="2:65" s="173" customFormat="1" ht="22.5" customHeight="1" x14ac:dyDescent="0.3">
      <c r="B541" s="117"/>
      <c r="C541" s="154" t="s">
        <v>683</v>
      </c>
      <c r="D541" s="154" t="s">
        <v>159</v>
      </c>
      <c r="E541" s="155" t="s">
        <v>684</v>
      </c>
      <c r="F541" s="183" t="s">
        <v>685</v>
      </c>
      <c r="G541" s="156" t="s">
        <v>224</v>
      </c>
      <c r="H541" s="157">
        <v>14.05</v>
      </c>
      <c r="I541" s="158"/>
      <c r="J541" s="184"/>
      <c r="K541" s="448">
        <f>ROUND(P541*H541,2)</f>
        <v>0</v>
      </c>
      <c r="L541" s="183" t="s">
        <v>3</v>
      </c>
      <c r="M541" s="447"/>
      <c r="N541" s="446" t="s">
        <v>3</v>
      </c>
      <c r="O541" s="41" t="s">
        <v>46</v>
      </c>
      <c r="P541" s="191">
        <f>I541+J541</f>
        <v>0</v>
      </c>
      <c r="Q541" s="191">
        <f>ROUND(I541*H541,2)</f>
        <v>0</v>
      </c>
      <c r="R541" s="191">
        <f>ROUND(J541*H541,2)</f>
        <v>0</v>
      </c>
      <c r="S541" s="168"/>
      <c r="T541" s="139">
        <f>S541*H541</f>
        <v>0</v>
      </c>
      <c r="U541" s="139">
        <v>5.0000000000000001E-3</v>
      </c>
      <c r="V541" s="139">
        <f>U541*H541</f>
        <v>7.0250000000000007E-2</v>
      </c>
      <c r="W541" s="139">
        <v>0</v>
      </c>
      <c r="X541" s="140">
        <f>W541*H541</f>
        <v>0</v>
      </c>
      <c r="AR541" s="16" t="s">
        <v>222</v>
      </c>
      <c r="AT541" s="16" t="s">
        <v>159</v>
      </c>
      <c r="AU541" s="16" t="s">
        <v>98</v>
      </c>
      <c r="AY541" s="16" t="s">
        <v>145</v>
      </c>
      <c r="BE541" s="98">
        <f>IF(O541="základní",K541,0)</f>
        <v>0</v>
      </c>
      <c r="BF541" s="98">
        <f>IF(O541="snížená",K541,0)</f>
        <v>0</v>
      </c>
      <c r="BG541" s="98">
        <f>IF(O541="zákl. přenesená",K541,0)</f>
        <v>0</v>
      </c>
      <c r="BH541" s="98">
        <f>IF(O541="sníž. přenesená",K541,0)</f>
        <v>0</v>
      </c>
      <c r="BI541" s="98">
        <f>IF(O541="nulová",K541,0)</f>
        <v>0</v>
      </c>
      <c r="BJ541" s="16" t="s">
        <v>23</v>
      </c>
      <c r="BK541" s="98">
        <f>ROUND(P541*H541,2)</f>
        <v>0</v>
      </c>
      <c r="BL541" s="16" t="s">
        <v>161</v>
      </c>
      <c r="BM541" s="16" t="s">
        <v>686</v>
      </c>
    </row>
    <row r="542" spans="2:65" s="11" customFormat="1" x14ac:dyDescent="0.3">
      <c r="B542" s="145"/>
      <c r="D542" s="437" t="s">
        <v>150</v>
      </c>
      <c r="E542" s="148" t="s">
        <v>3</v>
      </c>
      <c r="F542" s="440" t="s">
        <v>580</v>
      </c>
      <c r="H542" s="439">
        <v>14.05</v>
      </c>
      <c r="I542" s="438"/>
      <c r="J542" s="438"/>
      <c r="M542" s="145"/>
      <c r="N542" s="146"/>
      <c r="O542" s="177"/>
      <c r="P542" s="177"/>
      <c r="Q542" s="177"/>
      <c r="R542" s="177"/>
      <c r="S542" s="177"/>
      <c r="T542" s="177"/>
      <c r="U542" s="177"/>
      <c r="V542" s="177"/>
      <c r="W542" s="177"/>
      <c r="X542" s="147"/>
      <c r="AT542" s="148" t="s">
        <v>150</v>
      </c>
      <c r="AU542" s="148" t="s">
        <v>98</v>
      </c>
      <c r="AV542" s="11" t="s">
        <v>98</v>
      </c>
      <c r="AW542" s="11" t="s">
        <v>5</v>
      </c>
      <c r="AX542" s="11" t="s">
        <v>83</v>
      </c>
      <c r="AY542" s="148" t="s">
        <v>145</v>
      </c>
    </row>
    <row r="543" spans="2:65" s="12" customFormat="1" x14ac:dyDescent="0.3">
      <c r="B543" s="149"/>
      <c r="D543" s="445" t="s">
        <v>150</v>
      </c>
      <c r="E543" s="444" t="s">
        <v>3</v>
      </c>
      <c r="F543" s="443" t="s">
        <v>151</v>
      </c>
      <c r="H543" s="150">
        <v>14.05</v>
      </c>
      <c r="I543" s="434"/>
      <c r="J543" s="434"/>
      <c r="M543" s="149"/>
      <c r="N543" s="151"/>
      <c r="O543" s="178"/>
      <c r="P543" s="178"/>
      <c r="Q543" s="178"/>
      <c r="R543" s="178"/>
      <c r="S543" s="178"/>
      <c r="T543" s="178"/>
      <c r="U543" s="178"/>
      <c r="V543" s="178"/>
      <c r="W543" s="178"/>
      <c r="X543" s="152"/>
      <c r="AT543" s="153" t="s">
        <v>150</v>
      </c>
      <c r="AU543" s="153" t="s">
        <v>98</v>
      </c>
      <c r="AV543" s="12" t="s">
        <v>149</v>
      </c>
      <c r="AW543" s="12" t="s">
        <v>5</v>
      </c>
      <c r="AX543" s="12" t="s">
        <v>23</v>
      </c>
      <c r="AY543" s="153" t="s">
        <v>145</v>
      </c>
    </row>
    <row r="544" spans="2:65" s="173" customFormat="1" ht="22.5" customHeight="1" x14ac:dyDescent="0.3">
      <c r="B544" s="117"/>
      <c r="C544" s="134" t="s">
        <v>687</v>
      </c>
      <c r="D544" s="134" t="s">
        <v>147</v>
      </c>
      <c r="E544" s="135" t="s">
        <v>688</v>
      </c>
      <c r="F544" s="179" t="s">
        <v>689</v>
      </c>
      <c r="G544" s="136" t="s">
        <v>175</v>
      </c>
      <c r="H544" s="137">
        <v>1</v>
      </c>
      <c r="I544" s="181"/>
      <c r="J544" s="181"/>
      <c r="K544" s="180">
        <f>ROUND(P544*H544,2)</f>
        <v>0</v>
      </c>
      <c r="L544" s="179" t="s">
        <v>1652</v>
      </c>
      <c r="M544" s="33"/>
      <c r="N544" s="138" t="s">
        <v>3</v>
      </c>
      <c r="O544" s="41" t="s">
        <v>46</v>
      </c>
      <c r="P544" s="191">
        <f>I544+J544</f>
        <v>0</v>
      </c>
      <c r="Q544" s="191">
        <f>ROUND(I544*H544,2)</f>
        <v>0</v>
      </c>
      <c r="R544" s="191">
        <f>ROUND(J544*H544,2)</f>
        <v>0</v>
      </c>
      <c r="S544" s="168"/>
      <c r="T544" s="139">
        <f>S544*H544</f>
        <v>0</v>
      </c>
      <c r="U544" s="139">
        <v>0</v>
      </c>
      <c r="V544" s="139">
        <f>U544*H544</f>
        <v>0</v>
      </c>
      <c r="W544" s="139">
        <v>0</v>
      </c>
      <c r="X544" s="140">
        <f>W544*H544</f>
        <v>0</v>
      </c>
      <c r="AR544" s="16" t="s">
        <v>161</v>
      </c>
      <c r="AT544" s="16" t="s">
        <v>147</v>
      </c>
      <c r="AU544" s="16" t="s">
        <v>98</v>
      </c>
      <c r="AY544" s="16" t="s">
        <v>145</v>
      </c>
      <c r="BE544" s="98">
        <f>IF(O544="základní",K544,0)</f>
        <v>0</v>
      </c>
      <c r="BF544" s="98">
        <f>IF(O544="snížená",K544,0)</f>
        <v>0</v>
      </c>
      <c r="BG544" s="98">
        <f>IF(O544="zákl. přenesená",K544,0)</f>
        <v>0</v>
      </c>
      <c r="BH544" s="98">
        <f>IF(O544="sníž. přenesená",K544,0)</f>
        <v>0</v>
      </c>
      <c r="BI544" s="98">
        <f>IF(O544="nulová",K544,0)</f>
        <v>0</v>
      </c>
      <c r="BJ544" s="16" t="s">
        <v>23</v>
      </c>
      <c r="BK544" s="98">
        <f>ROUND(P544*H544,2)</f>
        <v>0</v>
      </c>
      <c r="BL544" s="16" t="s">
        <v>161</v>
      </c>
      <c r="BM544" s="16" t="s">
        <v>690</v>
      </c>
    </row>
    <row r="545" spans="2:65" s="11" customFormat="1" x14ac:dyDescent="0.3">
      <c r="B545" s="145"/>
      <c r="D545" s="437" t="s">
        <v>150</v>
      </c>
      <c r="E545" s="148" t="s">
        <v>3</v>
      </c>
      <c r="F545" s="440" t="s">
        <v>23</v>
      </c>
      <c r="H545" s="439">
        <v>1</v>
      </c>
      <c r="I545" s="438"/>
      <c r="J545" s="438"/>
      <c r="M545" s="145"/>
      <c r="N545" s="146"/>
      <c r="O545" s="177"/>
      <c r="P545" s="177"/>
      <c r="Q545" s="177"/>
      <c r="R545" s="177"/>
      <c r="S545" s="177"/>
      <c r="T545" s="177"/>
      <c r="U545" s="177"/>
      <c r="V545" s="177"/>
      <c r="W545" s="177"/>
      <c r="X545" s="147"/>
      <c r="AT545" s="148" t="s">
        <v>150</v>
      </c>
      <c r="AU545" s="148" t="s">
        <v>98</v>
      </c>
      <c r="AV545" s="11" t="s">
        <v>98</v>
      </c>
      <c r="AW545" s="11" t="s">
        <v>5</v>
      </c>
      <c r="AX545" s="11" t="s">
        <v>83</v>
      </c>
      <c r="AY545" s="148" t="s">
        <v>145</v>
      </c>
    </row>
    <row r="546" spans="2:65" s="12" customFormat="1" x14ac:dyDescent="0.3">
      <c r="B546" s="149"/>
      <c r="D546" s="445" t="s">
        <v>150</v>
      </c>
      <c r="E546" s="444" t="s">
        <v>3</v>
      </c>
      <c r="F546" s="443" t="s">
        <v>151</v>
      </c>
      <c r="H546" s="150">
        <v>1</v>
      </c>
      <c r="I546" s="434"/>
      <c r="J546" s="434"/>
      <c r="M546" s="149"/>
      <c r="N546" s="151"/>
      <c r="O546" s="178"/>
      <c r="P546" s="178"/>
      <c r="Q546" s="178"/>
      <c r="R546" s="178"/>
      <c r="S546" s="178"/>
      <c r="T546" s="178"/>
      <c r="U546" s="178"/>
      <c r="V546" s="178"/>
      <c r="W546" s="178"/>
      <c r="X546" s="152"/>
      <c r="AT546" s="153" t="s">
        <v>150</v>
      </c>
      <c r="AU546" s="153" t="s">
        <v>98</v>
      </c>
      <c r="AV546" s="12" t="s">
        <v>149</v>
      </c>
      <c r="AW546" s="12" t="s">
        <v>5</v>
      </c>
      <c r="AX546" s="12" t="s">
        <v>23</v>
      </c>
      <c r="AY546" s="153" t="s">
        <v>145</v>
      </c>
    </row>
    <row r="547" spans="2:65" s="173" customFormat="1" ht="22.5" customHeight="1" x14ac:dyDescent="0.3">
      <c r="B547" s="117"/>
      <c r="C547" s="154" t="s">
        <v>691</v>
      </c>
      <c r="D547" s="154" t="s">
        <v>159</v>
      </c>
      <c r="E547" s="155" t="s">
        <v>692</v>
      </c>
      <c r="F547" s="183" t="s">
        <v>693</v>
      </c>
      <c r="G547" s="156" t="s">
        <v>164</v>
      </c>
      <c r="H547" s="157">
        <v>1</v>
      </c>
      <c r="I547" s="158"/>
      <c r="J547" s="184"/>
      <c r="K547" s="448">
        <f>ROUND(P547*H547,2)</f>
        <v>0</v>
      </c>
      <c r="L547" s="183" t="s">
        <v>3</v>
      </c>
      <c r="M547" s="447"/>
      <c r="N547" s="446" t="s">
        <v>3</v>
      </c>
      <c r="O547" s="41" t="s">
        <v>46</v>
      </c>
      <c r="P547" s="191">
        <f>I547+J547</f>
        <v>0</v>
      </c>
      <c r="Q547" s="191">
        <f>ROUND(I547*H547,2)</f>
        <v>0</v>
      </c>
      <c r="R547" s="191">
        <f>ROUND(J547*H547,2)</f>
        <v>0</v>
      </c>
      <c r="S547" s="168"/>
      <c r="T547" s="139">
        <f>S547*H547</f>
        <v>0</v>
      </c>
      <c r="U547" s="139">
        <v>0</v>
      </c>
      <c r="V547" s="139">
        <f>U547*H547</f>
        <v>0</v>
      </c>
      <c r="W547" s="139">
        <v>0</v>
      </c>
      <c r="X547" s="140">
        <f>W547*H547</f>
        <v>0</v>
      </c>
      <c r="AR547" s="16" t="s">
        <v>222</v>
      </c>
      <c r="AT547" s="16" t="s">
        <v>159</v>
      </c>
      <c r="AU547" s="16" t="s">
        <v>98</v>
      </c>
      <c r="AY547" s="16" t="s">
        <v>145</v>
      </c>
      <c r="BE547" s="98">
        <f>IF(O547="základní",K547,0)</f>
        <v>0</v>
      </c>
      <c r="BF547" s="98">
        <f>IF(O547="snížená",K547,0)</f>
        <v>0</v>
      </c>
      <c r="BG547" s="98">
        <f>IF(O547="zákl. přenesená",K547,0)</f>
        <v>0</v>
      </c>
      <c r="BH547" s="98">
        <f>IF(O547="sníž. přenesená",K547,0)</f>
        <v>0</v>
      </c>
      <c r="BI547" s="98">
        <f>IF(O547="nulová",K547,0)</f>
        <v>0</v>
      </c>
      <c r="BJ547" s="16" t="s">
        <v>23</v>
      </c>
      <c r="BK547" s="98">
        <f>ROUND(P547*H547,2)</f>
        <v>0</v>
      </c>
      <c r="BL547" s="16" t="s">
        <v>161</v>
      </c>
      <c r="BM547" s="16" t="s">
        <v>694</v>
      </c>
    </row>
    <row r="548" spans="2:65" s="173" customFormat="1" ht="31.5" customHeight="1" x14ac:dyDescent="0.3">
      <c r="B548" s="117"/>
      <c r="C548" s="134" t="s">
        <v>695</v>
      </c>
      <c r="D548" s="134" t="s">
        <v>147</v>
      </c>
      <c r="E548" s="135" t="s">
        <v>696</v>
      </c>
      <c r="F548" s="179" t="s">
        <v>697</v>
      </c>
      <c r="G548" s="136" t="s">
        <v>164</v>
      </c>
      <c r="H548" s="137">
        <v>1</v>
      </c>
      <c r="I548" s="181"/>
      <c r="J548" s="181"/>
      <c r="K548" s="180">
        <f>ROUND(P548*H548,2)</f>
        <v>0</v>
      </c>
      <c r="L548" s="179" t="s">
        <v>3</v>
      </c>
      <c r="M548" s="33"/>
      <c r="N548" s="138" t="s">
        <v>3</v>
      </c>
      <c r="O548" s="41" t="s">
        <v>46</v>
      </c>
      <c r="P548" s="191">
        <f>I548+J548</f>
        <v>0</v>
      </c>
      <c r="Q548" s="191">
        <f>ROUND(I548*H548,2)</f>
        <v>0</v>
      </c>
      <c r="R548" s="191">
        <f>ROUND(J548*H548,2)</f>
        <v>0</v>
      </c>
      <c r="S548" s="168"/>
      <c r="T548" s="139">
        <f>S548*H548</f>
        <v>0</v>
      </c>
      <c r="U548" s="139">
        <v>0</v>
      </c>
      <c r="V548" s="139">
        <f>U548*H548</f>
        <v>0</v>
      </c>
      <c r="W548" s="139">
        <v>0</v>
      </c>
      <c r="X548" s="140">
        <f>W548*H548</f>
        <v>0</v>
      </c>
      <c r="AR548" s="16" t="s">
        <v>161</v>
      </c>
      <c r="AT548" s="16" t="s">
        <v>147</v>
      </c>
      <c r="AU548" s="16" t="s">
        <v>98</v>
      </c>
      <c r="AY548" s="16" t="s">
        <v>145</v>
      </c>
      <c r="BE548" s="98">
        <f>IF(O548="základní",K548,0)</f>
        <v>0</v>
      </c>
      <c r="BF548" s="98">
        <f>IF(O548="snížená",K548,0)</f>
        <v>0</v>
      </c>
      <c r="BG548" s="98">
        <f>IF(O548="zákl. přenesená",K548,0)</f>
        <v>0</v>
      </c>
      <c r="BH548" s="98">
        <f>IF(O548="sníž. přenesená",K548,0)</f>
        <v>0</v>
      </c>
      <c r="BI548" s="98">
        <f>IF(O548="nulová",K548,0)</f>
        <v>0</v>
      </c>
      <c r="BJ548" s="16" t="s">
        <v>23</v>
      </c>
      <c r="BK548" s="98">
        <f>ROUND(P548*H548,2)</f>
        <v>0</v>
      </c>
      <c r="BL548" s="16" t="s">
        <v>161</v>
      </c>
      <c r="BM548" s="16" t="s">
        <v>698</v>
      </c>
    </row>
    <row r="549" spans="2:65" s="173" customFormat="1" ht="22.5" customHeight="1" x14ac:dyDescent="0.3">
      <c r="B549" s="117"/>
      <c r="C549" s="134" t="s">
        <v>699</v>
      </c>
      <c r="D549" s="134" t="s">
        <v>147</v>
      </c>
      <c r="E549" s="135" t="s">
        <v>700</v>
      </c>
      <c r="F549" s="179" t="s">
        <v>701</v>
      </c>
      <c r="G549" s="136" t="s">
        <v>164</v>
      </c>
      <c r="H549" s="137">
        <v>1</v>
      </c>
      <c r="I549" s="181"/>
      <c r="J549" s="181"/>
      <c r="K549" s="180">
        <f>ROUND(P549*H549,2)</f>
        <v>0</v>
      </c>
      <c r="L549" s="179" t="s">
        <v>3</v>
      </c>
      <c r="M549" s="33"/>
      <c r="N549" s="138" t="s">
        <v>3</v>
      </c>
      <c r="O549" s="41" t="s">
        <v>46</v>
      </c>
      <c r="P549" s="191">
        <f>I549+J549</f>
        <v>0</v>
      </c>
      <c r="Q549" s="191">
        <f>ROUND(I549*H549,2)</f>
        <v>0</v>
      </c>
      <c r="R549" s="191">
        <f>ROUND(J549*H549,2)</f>
        <v>0</v>
      </c>
      <c r="S549" s="168"/>
      <c r="T549" s="139">
        <f>S549*H549</f>
        <v>0</v>
      </c>
      <c r="U549" s="139">
        <v>0</v>
      </c>
      <c r="V549" s="139">
        <f>U549*H549</f>
        <v>0</v>
      </c>
      <c r="W549" s="139">
        <v>0</v>
      </c>
      <c r="X549" s="140">
        <f>W549*H549</f>
        <v>0</v>
      </c>
      <c r="AR549" s="16" t="s">
        <v>161</v>
      </c>
      <c r="AT549" s="16" t="s">
        <v>147</v>
      </c>
      <c r="AU549" s="16" t="s">
        <v>98</v>
      </c>
      <c r="AY549" s="16" t="s">
        <v>145</v>
      </c>
      <c r="BE549" s="98">
        <f>IF(O549="základní",K549,0)</f>
        <v>0</v>
      </c>
      <c r="BF549" s="98">
        <f>IF(O549="snížená",K549,0)</f>
        <v>0</v>
      </c>
      <c r="BG549" s="98">
        <f>IF(O549="zákl. přenesená",K549,0)</f>
        <v>0</v>
      </c>
      <c r="BH549" s="98">
        <f>IF(O549="sníž. přenesená",K549,0)</f>
        <v>0</v>
      </c>
      <c r="BI549" s="98">
        <f>IF(O549="nulová",K549,0)</f>
        <v>0</v>
      </c>
      <c r="BJ549" s="16" t="s">
        <v>23</v>
      </c>
      <c r="BK549" s="98">
        <f>ROUND(P549*H549,2)</f>
        <v>0</v>
      </c>
      <c r="BL549" s="16" t="s">
        <v>161</v>
      </c>
      <c r="BM549" s="16" t="s">
        <v>702</v>
      </c>
    </row>
    <row r="550" spans="2:65" s="173" customFormat="1" ht="22.5" customHeight="1" x14ac:dyDescent="0.3">
      <c r="B550" s="117"/>
      <c r="C550" s="134" t="s">
        <v>703</v>
      </c>
      <c r="D550" s="134" t="s">
        <v>147</v>
      </c>
      <c r="E550" s="135" t="s">
        <v>704</v>
      </c>
      <c r="F550" s="179" t="s">
        <v>705</v>
      </c>
      <c r="G550" s="136" t="s">
        <v>549</v>
      </c>
      <c r="H550" s="176"/>
      <c r="I550" s="181"/>
      <c r="J550" s="181"/>
      <c r="K550" s="180">
        <f>ROUND(P550*H550,2)</f>
        <v>0</v>
      </c>
      <c r="L550" s="179" t="s">
        <v>1652</v>
      </c>
      <c r="M550" s="33"/>
      <c r="N550" s="138" t="s">
        <v>3</v>
      </c>
      <c r="O550" s="41" t="s">
        <v>46</v>
      </c>
      <c r="P550" s="191">
        <f>I550+J550</f>
        <v>0</v>
      </c>
      <c r="Q550" s="191">
        <f>ROUND(I550*H550,2)</f>
        <v>0</v>
      </c>
      <c r="R550" s="191">
        <f>ROUND(J550*H550,2)</f>
        <v>0</v>
      </c>
      <c r="S550" s="168"/>
      <c r="T550" s="139">
        <f>S550*H550</f>
        <v>0</v>
      </c>
      <c r="U550" s="139">
        <v>0</v>
      </c>
      <c r="V550" s="139">
        <f>U550*H550</f>
        <v>0</v>
      </c>
      <c r="W550" s="139">
        <v>0</v>
      </c>
      <c r="X550" s="140">
        <f>W550*H550</f>
        <v>0</v>
      </c>
      <c r="AR550" s="16" t="s">
        <v>161</v>
      </c>
      <c r="AT550" s="16" t="s">
        <v>147</v>
      </c>
      <c r="AU550" s="16" t="s">
        <v>98</v>
      </c>
      <c r="AY550" s="16" t="s">
        <v>145</v>
      </c>
      <c r="BE550" s="98">
        <f>IF(O550="základní",K550,0)</f>
        <v>0</v>
      </c>
      <c r="BF550" s="98">
        <f>IF(O550="snížená",K550,0)</f>
        <v>0</v>
      </c>
      <c r="BG550" s="98">
        <f>IF(O550="zákl. přenesená",K550,0)</f>
        <v>0</v>
      </c>
      <c r="BH550" s="98">
        <f>IF(O550="sníž. přenesená",K550,0)</f>
        <v>0</v>
      </c>
      <c r="BI550" s="98">
        <f>IF(O550="nulová",K550,0)</f>
        <v>0</v>
      </c>
      <c r="BJ550" s="16" t="s">
        <v>23</v>
      </c>
      <c r="BK550" s="98">
        <f>ROUND(P550*H550,2)</f>
        <v>0</v>
      </c>
      <c r="BL550" s="16" t="s">
        <v>161</v>
      </c>
      <c r="BM550" s="16" t="s">
        <v>706</v>
      </c>
    </row>
    <row r="551" spans="2:65" s="9" customFormat="1" ht="29.85" customHeight="1" x14ac:dyDescent="0.3">
      <c r="B551" s="124"/>
      <c r="D551" s="431" t="s">
        <v>82</v>
      </c>
      <c r="E551" s="133" t="s">
        <v>1664</v>
      </c>
      <c r="F551" s="133" t="s">
        <v>1663</v>
      </c>
      <c r="I551" s="430"/>
      <c r="J551" s="430"/>
      <c r="K551" s="429">
        <f>BK551</f>
        <v>0</v>
      </c>
      <c r="M551" s="124"/>
      <c r="N551" s="126"/>
      <c r="O551" s="125"/>
      <c r="P551" s="125"/>
      <c r="Q551" s="127">
        <f>SUM(Q552:Q555)</f>
        <v>0</v>
      </c>
      <c r="R551" s="127">
        <f>SUM(R552:R555)</f>
        <v>0</v>
      </c>
      <c r="S551" s="125"/>
      <c r="T551" s="128">
        <f>SUM(T552:T555)</f>
        <v>0</v>
      </c>
      <c r="U551" s="125"/>
      <c r="V551" s="128">
        <f>SUM(V552:V555)</f>
        <v>0</v>
      </c>
      <c r="W551" s="125"/>
      <c r="X551" s="129">
        <f>SUM(X552:X555)</f>
        <v>3.8798000000000005E-3</v>
      </c>
      <c r="AR551" s="130" t="s">
        <v>98</v>
      </c>
      <c r="AT551" s="131" t="s">
        <v>82</v>
      </c>
      <c r="AU551" s="131" t="s">
        <v>23</v>
      </c>
      <c r="AY551" s="130" t="s">
        <v>145</v>
      </c>
      <c r="BK551" s="132">
        <f>SUM(BK552:BK555)</f>
        <v>0</v>
      </c>
    </row>
    <row r="552" spans="2:65" s="173" customFormat="1" ht="22.5" customHeight="1" x14ac:dyDescent="0.3">
      <c r="B552" s="117"/>
      <c r="C552" s="134" t="s">
        <v>707</v>
      </c>
      <c r="D552" s="134" t="s">
        <v>147</v>
      </c>
      <c r="E552" s="135" t="s">
        <v>708</v>
      </c>
      <c r="F552" s="179" t="s">
        <v>709</v>
      </c>
      <c r="G552" s="136" t="s">
        <v>148</v>
      </c>
      <c r="H552" s="137">
        <v>10.210000000000001</v>
      </c>
      <c r="I552" s="181"/>
      <c r="J552" s="181"/>
      <c r="K552" s="180">
        <f>ROUND(P552*H552,2)</f>
        <v>0</v>
      </c>
      <c r="L552" s="179" t="s">
        <v>3</v>
      </c>
      <c r="M552" s="33"/>
      <c r="N552" s="138" t="s">
        <v>3</v>
      </c>
      <c r="O552" s="41" t="s">
        <v>46</v>
      </c>
      <c r="P552" s="191">
        <f>I552+J552</f>
        <v>0</v>
      </c>
      <c r="Q552" s="191">
        <f>ROUND(I552*H552,2)</f>
        <v>0</v>
      </c>
      <c r="R552" s="191">
        <f>ROUND(J552*H552,2)</f>
        <v>0</v>
      </c>
      <c r="S552" s="168"/>
      <c r="T552" s="139">
        <f>S552*H552</f>
        <v>0</v>
      </c>
      <c r="U552" s="139">
        <v>0</v>
      </c>
      <c r="V552" s="139">
        <f>U552*H552</f>
        <v>0</v>
      </c>
      <c r="W552" s="139">
        <v>3.8000000000000002E-4</v>
      </c>
      <c r="X552" s="140">
        <f>W552*H552</f>
        <v>3.8798000000000005E-3</v>
      </c>
      <c r="AR552" s="16" t="s">
        <v>161</v>
      </c>
      <c r="AT552" s="16" t="s">
        <v>147</v>
      </c>
      <c r="AU552" s="16" t="s">
        <v>98</v>
      </c>
      <c r="AY552" s="16" t="s">
        <v>145</v>
      </c>
      <c r="BE552" s="98">
        <f>IF(O552="základní",K552,0)</f>
        <v>0</v>
      </c>
      <c r="BF552" s="98">
        <f>IF(O552="snížená",K552,0)</f>
        <v>0</v>
      </c>
      <c r="BG552" s="98">
        <f>IF(O552="zákl. přenesená",K552,0)</f>
        <v>0</v>
      </c>
      <c r="BH552" s="98">
        <f>IF(O552="sníž. přenesená",K552,0)</f>
        <v>0</v>
      </c>
      <c r="BI552" s="98">
        <f>IF(O552="nulová",K552,0)</f>
        <v>0</v>
      </c>
      <c r="BJ552" s="16" t="s">
        <v>23</v>
      </c>
      <c r="BK552" s="98">
        <f>ROUND(P552*H552,2)</f>
        <v>0</v>
      </c>
      <c r="BL552" s="16" t="s">
        <v>161</v>
      </c>
      <c r="BM552" s="16" t="s">
        <v>710</v>
      </c>
    </row>
    <row r="553" spans="2:65" s="11" customFormat="1" x14ac:dyDescent="0.3">
      <c r="B553" s="145"/>
      <c r="D553" s="437" t="s">
        <v>150</v>
      </c>
      <c r="E553" s="148" t="s">
        <v>3</v>
      </c>
      <c r="F553" s="440" t="s">
        <v>711</v>
      </c>
      <c r="H553" s="439">
        <v>10.210000000000001</v>
      </c>
      <c r="I553" s="438"/>
      <c r="J553" s="438"/>
      <c r="M553" s="145"/>
      <c r="N553" s="146"/>
      <c r="O553" s="177"/>
      <c r="P553" s="177"/>
      <c r="Q553" s="177"/>
      <c r="R553" s="177"/>
      <c r="S553" s="177"/>
      <c r="T553" s="177"/>
      <c r="U553" s="177"/>
      <c r="V553" s="177"/>
      <c r="W553" s="177"/>
      <c r="X553" s="147"/>
      <c r="AT553" s="148" t="s">
        <v>150</v>
      </c>
      <c r="AU553" s="148" t="s">
        <v>98</v>
      </c>
      <c r="AV553" s="11" t="s">
        <v>98</v>
      </c>
      <c r="AW553" s="11" t="s">
        <v>5</v>
      </c>
      <c r="AX553" s="11" t="s">
        <v>83</v>
      </c>
      <c r="AY553" s="148" t="s">
        <v>145</v>
      </c>
    </row>
    <row r="554" spans="2:65" s="12" customFormat="1" x14ac:dyDescent="0.3">
      <c r="B554" s="149"/>
      <c r="D554" s="445" t="s">
        <v>150</v>
      </c>
      <c r="E554" s="444" t="s">
        <v>3</v>
      </c>
      <c r="F554" s="443" t="s">
        <v>151</v>
      </c>
      <c r="H554" s="150">
        <v>10.210000000000001</v>
      </c>
      <c r="I554" s="434"/>
      <c r="J554" s="434"/>
      <c r="M554" s="149"/>
      <c r="N554" s="151"/>
      <c r="O554" s="178"/>
      <c r="P554" s="178"/>
      <c r="Q554" s="178"/>
      <c r="R554" s="178"/>
      <c r="S554" s="178"/>
      <c r="T554" s="178"/>
      <c r="U554" s="178"/>
      <c r="V554" s="178"/>
      <c r="W554" s="178"/>
      <c r="X554" s="152"/>
      <c r="AT554" s="153" t="s">
        <v>150</v>
      </c>
      <c r="AU554" s="153" t="s">
        <v>98</v>
      </c>
      <c r="AV554" s="12" t="s">
        <v>149</v>
      </c>
      <c r="AW554" s="12" t="s">
        <v>5</v>
      </c>
      <c r="AX554" s="12" t="s">
        <v>23</v>
      </c>
      <c r="AY554" s="153" t="s">
        <v>145</v>
      </c>
    </row>
    <row r="555" spans="2:65" s="173" customFormat="1" ht="22.5" customHeight="1" x14ac:dyDescent="0.3">
      <c r="B555" s="117"/>
      <c r="C555" s="134" t="s">
        <v>712</v>
      </c>
      <c r="D555" s="134" t="s">
        <v>147</v>
      </c>
      <c r="E555" s="135" t="s">
        <v>713</v>
      </c>
      <c r="F555" s="179" t="s">
        <v>714</v>
      </c>
      <c r="G555" s="136" t="s">
        <v>549</v>
      </c>
      <c r="H555" s="176"/>
      <c r="I555" s="181"/>
      <c r="J555" s="181"/>
      <c r="K555" s="180">
        <f>ROUND(P555*H555,2)</f>
        <v>0</v>
      </c>
      <c r="L555" s="179" t="s">
        <v>1652</v>
      </c>
      <c r="M555" s="33"/>
      <c r="N555" s="138" t="s">
        <v>3</v>
      </c>
      <c r="O555" s="41" t="s">
        <v>46</v>
      </c>
      <c r="P555" s="191">
        <f>I555+J555</f>
        <v>0</v>
      </c>
      <c r="Q555" s="191">
        <f>ROUND(I555*H555,2)</f>
        <v>0</v>
      </c>
      <c r="R555" s="191">
        <f>ROUND(J555*H555,2)</f>
        <v>0</v>
      </c>
      <c r="S555" s="168"/>
      <c r="T555" s="139">
        <f>S555*H555</f>
        <v>0</v>
      </c>
      <c r="U555" s="139">
        <v>0</v>
      </c>
      <c r="V555" s="139">
        <f>U555*H555</f>
        <v>0</v>
      </c>
      <c r="W555" s="139">
        <v>0</v>
      </c>
      <c r="X555" s="140">
        <f>W555*H555</f>
        <v>0</v>
      </c>
      <c r="AR555" s="16" t="s">
        <v>161</v>
      </c>
      <c r="AT555" s="16" t="s">
        <v>147</v>
      </c>
      <c r="AU555" s="16" t="s">
        <v>98</v>
      </c>
      <c r="AY555" s="16" t="s">
        <v>145</v>
      </c>
      <c r="BE555" s="98">
        <f>IF(O555="základní",K555,0)</f>
        <v>0</v>
      </c>
      <c r="BF555" s="98">
        <f>IF(O555="snížená",K555,0)</f>
        <v>0</v>
      </c>
      <c r="BG555" s="98">
        <f>IF(O555="zákl. přenesená",K555,0)</f>
        <v>0</v>
      </c>
      <c r="BH555" s="98">
        <f>IF(O555="sníž. přenesená",K555,0)</f>
        <v>0</v>
      </c>
      <c r="BI555" s="98">
        <f>IF(O555="nulová",K555,0)</f>
        <v>0</v>
      </c>
      <c r="BJ555" s="16" t="s">
        <v>23</v>
      </c>
      <c r="BK555" s="98">
        <f>ROUND(P555*H555,2)</f>
        <v>0</v>
      </c>
      <c r="BL555" s="16" t="s">
        <v>161</v>
      </c>
      <c r="BM555" s="16" t="s">
        <v>715</v>
      </c>
    </row>
    <row r="556" spans="2:65" s="9" customFormat="1" ht="29.85" customHeight="1" x14ac:dyDescent="0.3">
      <c r="B556" s="124"/>
      <c r="D556" s="431" t="s">
        <v>82</v>
      </c>
      <c r="E556" s="133" t="s">
        <v>1662</v>
      </c>
      <c r="F556" s="133" t="s">
        <v>1661</v>
      </c>
      <c r="I556" s="430"/>
      <c r="J556" s="430"/>
      <c r="K556" s="429">
        <f>BK556</f>
        <v>0</v>
      </c>
      <c r="M556" s="124"/>
      <c r="N556" s="126"/>
      <c r="O556" s="125"/>
      <c r="P556" s="125"/>
      <c r="Q556" s="127">
        <f>SUM(Q557:Q609)</f>
        <v>0</v>
      </c>
      <c r="R556" s="127">
        <f>SUM(R557:R609)</f>
        <v>0</v>
      </c>
      <c r="S556" s="125"/>
      <c r="T556" s="128">
        <f>SUM(T557:T609)</f>
        <v>0</v>
      </c>
      <c r="U556" s="125"/>
      <c r="V556" s="128">
        <f>SUM(V557:V609)</f>
        <v>2.8485859800000002</v>
      </c>
      <c r="W556" s="125"/>
      <c r="X556" s="129">
        <f>SUM(X557:X609)</f>
        <v>0.30403749999999996</v>
      </c>
      <c r="AR556" s="130" t="s">
        <v>98</v>
      </c>
      <c r="AT556" s="131" t="s">
        <v>82</v>
      </c>
      <c r="AU556" s="131" t="s">
        <v>23</v>
      </c>
      <c r="AY556" s="130" t="s">
        <v>145</v>
      </c>
      <c r="BK556" s="132">
        <f>SUM(BK557:BK609)</f>
        <v>0</v>
      </c>
    </row>
    <row r="557" spans="2:65" s="173" customFormat="1" ht="22.5" customHeight="1" x14ac:dyDescent="0.3">
      <c r="B557" s="117"/>
      <c r="C557" s="134" t="s">
        <v>716</v>
      </c>
      <c r="D557" s="134" t="s">
        <v>147</v>
      </c>
      <c r="E557" s="135" t="s">
        <v>717</v>
      </c>
      <c r="F557" s="179" t="s">
        <v>718</v>
      </c>
      <c r="G557" s="136" t="s">
        <v>224</v>
      </c>
      <c r="H557" s="137">
        <v>93.55</v>
      </c>
      <c r="I557" s="181"/>
      <c r="J557" s="181"/>
      <c r="K557" s="180">
        <f>ROUND(P557*H557,2)</f>
        <v>0</v>
      </c>
      <c r="L557" s="179" t="s">
        <v>1652</v>
      </c>
      <c r="M557" s="33"/>
      <c r="N557" s="138" t="s">
        <v>3</v>
      </c>
      <c r="O557" s="41" t="s">
        <v>46</v>
      </c>
      <c r="P557" s="191">
        <f>I557+J557</f>
        <v>0</v>
      </c>
      <c r="Q557" s="191">
        <f>ROUND(I557*H557,2)</f>
        <v>0</v>
      </c>
      <c r="R557" s="191">
        <f>ROUND(J557*H557,2)</f>
        <v>0</v>
      </c>
      <c r="S557" s="168"/>
      <c r="T557" s="139">
        <f>S557*H557</f>
        <v>0</v>
      </c>
      <c r="U557" s="139">
        <v>0</v>
      </c>
      <c r="V557" s="139">
        <f>U557*H557</f>
        <v>0</v>
      </c>
      <c r="W557" s="139">
        <v>3.2499999999999999E-3</v>
      </c>
      <c r="X557" s="140">
        <f>W557*H557</f>
        <v>0.30403749999999996</v>
      </c>
      <c r="AR557" s="16" t="s">
        <v>161</v>
      </c>
      <c r="AT557" s="16" t="s">
        <v>147</v>
      </c>
      <c r="AU557" s="16" t="s">
        <v>98</v>
      </c>
      <c r="AY557" s="16" t="s">
        <v>145</v>
      </c>
      <c r="BE557" s="98">
        <f>IF(O557="základní",K557,0)</f>
        <v>0</v>
      </c>
      <c r="BF557" s="98">
        <f>IF(O557="snížená",K557,0)</f>
        <v>0</v>
      </c>
      <c r="BG557" s="98">
        <f>IF(O557="zákl. přenesená",K557,0)</f>
        <v>0</v>
      </c>
      <c r="BH557" s="98">
        <f>IF(O557="sníž. přenesená",K557,0)</f>
        <v>0</v>
      </c>
      <c r="BI557" s="98">
        <f>IF(O557="nulová",K557,0)</f>
        <v>0</v>
      </c>
      <c r="BJ557" s="16" t="s">
        <v>23</v>
      </c>
      <c r="BK557" s="98">
        <f>ROUND(P557*H557,2)</f>
        <v>0</v>
      </c>
      <c r="BL557" s="16" t="s">
        <v>161</v>
      </c>
      <c r="BM557" s="16" t="s">
        <v>719</v>
      </c>
    </row>
    <row r="558" spans="2:65" s="10" customFormat="1" x14ac:dyDescent="0.3">
      <c r="B558" s="141"/>
      <c r="D558" s="437" t="s">
        <v>150</v>
      </c>
      <c r="E558" s="144" t="s">
        <v>3</v>
      </c>
      <c r="F558" s="442" t="s">
        <v>257</v>
      </c>
      <c r="H558" s="144" t="s">
        <v>3</v>
      </c>
      <c r="I558" s="441"/>
      <c r="J558" s="441"/>
      <c r="M558" s="141"/>
      <c r="N558" s="142"/>
      <c r="O558" s="182"/>
      <c r="P558" s="182"/>
      <c r="Q558" s="182"/>
      <c r="R558" s="182"/>
      <c r="S558" s="182"/>
      <c r="T558" s="182"/>
      <c r="U558" s="182"/>
      <c r="V558" s="182"/>
      <c r="W558" s="182"/>
      <c r="X558" s="143"/>
      <c r="AT558" s="144" t="s">
        <v>150</v>
      </c>
      <c r="AU558" s="144" t="s">
        <v>98</v>
      </c>
      <c r="AV558" s="10" t="s">
        <v>23</v>
      </c>
      <c r="AW558" s="10" t="s">
        <v>5</v>
      </c>
      <c r="AX558" s="10" t="s">
        <v>83</v>
      </c>
      <c r="AY558" s="144" t="s">
        <v>145</v>
      </c>
    </row>
    <row r="559" spans="2:65" s="11" customFormat="1" x14ac:dyDescent="0.3">
      <c r="B559" s="145"/>
      <c r="D559" s="437" t="s">
        <v>150</v>
      </c>
      <c r="E559" s="148" t="s">
        <v>3</v>
      </c>
      <c r="F559" s="440" t="s">
        <v>720</v>
      </c>
      <c r="H559" s="439">
        <v>12.6</v>
      </c>
      <c r="I559" s="438"/>
      <c r="J559" s="438"/>
      <c r="M559" s="145"/>
      <c r="N559" s="146"/>
      <c r="O559" s="177"/>
      <c r="P559" s="177"/>
      <c r="Q559" s="177"/>
      <c r="R559" s="177"/>
      <c r="S559" s="177"/>
      <c r="T559" s="177"/>
      <c r="U559" s="177"/>
      <c r="V559" s="177"/>
      <c r="W559" s="177"/>
      <c r="X559" s="147"/>
      <c r="AT559" s="148" t="s">
        <v>150</v>
      </c>
      <c r="AU559" s="148" t="s">
        <v>98</v>
      </c>
      <c r="AV559" s="11" t="s">
        <v>98</v>
      </c>
      <c r="AW559" s="11" t="s">
        <v>5</v>
      </c>
      <c r="AX559" s="11" t="s">
        <v>83</v>
      </c>
      <c r="AY559" s="148" t="s">
        <v>145</v>
      </c>
    </row>
    <row r="560" spans="2:65" s="10" customFormat="1" x14ac:dyDescent="0.3">
      <c r="B560" s="141"/>
      <c r="D560" s="437" t="s">
        <v>150</v>
      </c>
      <c r="E560" s="144" t="s">
        <v>3</v>
      </c>
      <c r="F560" s="442" t="s">
        <v>721</v>
      </c>
      <c r="H560" s="144" t="s">
        <v>3</v>
      </c>
      <c r="I560" s="441"/>
      <c r="J560" s="441"/>
      <c r="M560" s="141"/>
      <c r="N560" s="142"/>
      <c r="O560" s="182"/>
      <c r="P560" s="182"/>
      <c r="Q560" s="182"/>
      <c r="R560" s="182"/>
      <c r="S560" s="182"/>
      <c r="T560" s="182"/>
      <c r="U560" s="182"/>
      <c r="V560" s="182"/>
      <c r="W560" s="182"/>
      <c r="X560" s="143"/>
      <c r="AT560" s="144" t="s">
        <v>150</v>
      </c>
      <c r="AU560" s="144" t="s">
        <v>98</v>
      </c>
      <c r="AV560" s="10" t="s">
        <v>23</v>
      </c>
      <c r="AW560" s="10" t="s">
        <v>5</v>
      </c>
      <c r="AX560" s="10" t="s">
        <v>83</v>
      </c>
      <c r="AY560" s="144" t="s">
        <v>145</v>
      </c>
    </row>
    <row r="561" spans="2:51" s="11" customFormat="1" x14ac:dyDescent="0.3">
      <c r="B561" s="145"/>
      <c r="D561" s="437" t="s">
        <v>150</v>
      </c>
      <c r="E561" s="148" t="s">
        <v>3</v>
      </c>
      <c r="F561" s="440" t="s">
        <v>722</v>
      </c>
      <c r="H561" s="439">
        <v>35.299999999999997</v>
      </c>
      <c r="I561" s="438"/>
      <c r="J561" s="438"/>
      <c r="M561" s="145"/>
      <c r="N561" s="146"/>
      <c r="O561" s="177"/>
      <c r="P561" s="177"/>
      <c r="Q561" s="177"/>
      <c r="R561" s="177"/>
      <c r="S561" s="177"/>
      <c r="T561" s="177"/>
      <c r="U561" s="177"/>
      <c r="V561" s="177"/>
      <c r="W561" s="177"/>
      <c r="X561" s="147"/>
      <c r="AT561" s="148" t="s">
        <v>150</v>
      </c>
      <c r="AU561" s="148" t="s">
        <v>98</v>
      </c>
      <c r="AV561" s="11" t="s">
        <v>98</v>
      </c>
      <c r="AW561" s="11" t="s">
        <v>5</v>
      </c>
      <c r="AX561" s="11" t="s">
        <v>83</v>
      </c>
      <c r="AY561" s="148" t="s">
        <v>145</v>
      </c>
    </row>
    <row r="562" spans="2:51" s="10" customFormat="1" x14ac:dyDescent="0.3">
      <c r="B562" s="141"/>
      <c r="D562" s="437" t="s">
        <v>150</v>
      </c>
      <c r="E562" s="144" t="s">
        <v>3</v>
      </c>
      <c r="F562" s="442" t="s">
        <v>723</v>
      </c>
      <c r="H562" s="144" t="s">
        <v>3</v>
      </c>
      <c r="I562" s="441"/>
      <c r="J562" s="441"/>
      <c r="M562" s="141"/>
      <c r="N562" s="142"/>
      <c r="O562" s="182"/>
      <c r="P562" s="182"/>
      <c r="Q562" s="182"/>
      <c r="R562" s="182"/>
      <c r="S562" s="182"/>
      <c r="T562" s="182"/>
      <c r="U562" s="182"/>
      <c r="V562" s="182"/>
      <c r="W562" s="182"/>
      <c r="X562" s="143"/>
      <c r="AT562" s="144" t="s">
        <v>150</v>
      </c>
      <c r="AU562" s="144" t="s">
        <v>98</v>
      </c>
      <c r="AV562" s="10" t="s">
        <v>23</v>
      </c>
      <c r="AW562" s="10" t="s">
        <v>5</v>
      </c>
      <c r="AX562" s="10" t="s">
        <v>83</v>
      </c>
      <c r="AY562" s="144" t="s">
        <v>145</v>
      </c>
    </row>
    <row r="563" spans="2:51" s="11" customFormat="1" x14ac:dyDescent="0.3">
      <c r="B563" s="145"/>
      <c r="D563" s="437" t="s">
        <v>150</v>
      </c>
      <c r="E563" s="148" t="s">
        <v>3</v>
      </c>
      <c r="F563" s="440" t="s">
        <v>724</v>
      </c>
      <c r="H563" s="439">
        <v>8.5</v>
      </c>
      <c r="I563" s="438"/>
      <c r="J563" s="438"/>
      <c r="M563" s="145"/>
      <c r="N563" s="146"/>
      <c r="O563" s="177"/>
      <c r="P563" s="177"/>
      <c r="Q563" s="177"/>
      <c r="R563" s="177"/>
      <c r="S563" s="177"/>
      <c r="T563" s="177"/>
      <c r="U563" s="177"/>
      <c r="V563" s="177"/>
      <c r="W563" s="177"/>
      <c r="X563" s="147"/>
      <c r="AT563" s="148" t="s">
        <v>150</v>
      </c>
      <c r="AU563" s="148" t="s">
        <v>98</v>
      </c>
      <c r="AV563" s="11" t="s">
        <v>98</v>
      </c>
      <c r="AW563" s="11" t="s">
        <v>5</v>
      </c>
      <c r="AX563" s="11" t="s">
        <v>83</v>
      </c>
      <c r="AY563" s="148" t="s">
        <v>145</v>
      </c>
    </row>
    <row r="564" spans="2:51" s="10" customFormat="1" x14ac:dyDescent="0.3">
      <c r="B564" s="141"/>
      <c r="D564" s="437" t="s">
        <v>150</v>
      </c>
      <c r="E564" s="144" t="s">
        <v>3</v>
      </c>
      <c r="F564" s="442" t="s">
        <v>261</v>
      </c>
      <c r="H564" s="144" t="s">
        <v>3</v>
      </c>
      <c r="I564" s="441"/>
      <c r="J564" s="441"/>
      <c r="M564" s="141"/>
      <c r="N564" s="142"/>
      <c r="O564" s="182"/>
      <c r="P564" s="182"/>
      <c r="Q564" s="182"/>
      <c r="R564" s="182"/>
      <c r="S564" s="182"/>
      <c r="T564" s="182"/>
      <c r="U564" s="182"/>
      <c r="V564" s="182"/>
      <c r="W564" s="182"/>
      <c r="X564" s="143"/>
      <c r="AT564" s="144" t="s">
        <v>150</v>
      </c>
      <c r="AU564" s="144" t="s">
        <v>98</v>
      </c>
      <c r="AV564" s="10" t="s">
        <v>23</v>
      </c>
      <c r="AW564" s="10" t="s">
        <v>5</v>
      </c>
      <c r="AX564" s="10" t="s">
        <v>83</v>
      </c>
      <c r="AY564" s="144" t="s">
        <v>145</v>
      </c>
    </row>
    <row r="565" spans="2:51" s="11" customFormat="1" x14ac:dyDescent="0.3">
      <c r="B565" s="145"/>
      <c r="D565" s="437" t="s">
        <v>150</v>
      </c>
      <c r="E565" s="148" t="s">
        <v>3</v>
      </c>
      <c r="F565" s="440" t="s">
        <v>83</v>
      </c>
      <c r="H565" s="439">
        <v>0</v>
      </c>
      <c r="I565" s="438"/>
      <c r="J565" s="438"/>
      <c r="M565" s="145"/>
      <c r="N565" s="146"/>
      <c r="O565" s="177"/>
      <c r="P565" s="177"/>
      <c r="Q565" s="177"/>
      <c r="R565" s="177"/>
      <c r="S565" s="177"/>
      <c r="T565" s="177"/>
      <c r="U565" s="177"/>
      <c r="V565" s="177"/>
      <c r="W565" s="177"/>
      <c r="X565" s="147"/>
      <c r="AT565" s="148" t="s">
        <v>150</v>
      </c>
      <c r="AU565" s="148" t="s">
        <v>98</v>
      </c>
      <c r="AV565" s="11" t="s">
        <v>98</v>
      </c>
      <c r="AW565" s="11" t="s">
        <v>5</v>
      </c>
      <c r="AX565" s="11" t="s">
        <v>83</v>
      </c>
      <c r="AY565" s="148" t="s">
        <v>145</v>
      </c>
    </row>
    <row r="566" spans="2:51" s="10" customFormat="1" x14ac:dyDescent="0.3">
      <c r="B566" s="141"/>
      <c r="D566" s="437" t="s">
        <v>150</v>
      </c>
      <c r="E566" s="144" t="s">
        <v>3</v>
      </c>
      <c r="F566" s="442" t="s">
        <v>263</v>
      </c>
      <c r="H566" s="144" t="s">
        <v>3</v>
      </c>
      <c r="I566" s="441"/>
      <c r="J566" s="441"/>
      <c r="M566" s="141"/>
      <c r="N566" s="142"/>
      <c r="O566" s="182"/>
      <c r="P566" s="182"/>
      <c r="Q566" s="182"/>
      <c r="R566" s="182"/>
      <c r="S566" s="182"/>
      <c r="T566" s="182"/>
      <c r="U566" s="182"/>
      <c r="V566" s="182"/>
      <c r="W566" s="182"/>
      <c r="X566" s="143"/>
      <c r="AT566" s="144" t="s">
        <v>150</v>
      </c>
      <c r="AU566" s="144" t="s">
        <v>98</v>
      </c>
      <c r="AV566" s="10" t="s">
        <v>23</v>
      </c>
      <c r="AW566" s="10" t="s">
        <v>5</v>
      </c>
      <c r="AX566" s="10" t="s">
        <v>83</v>
      </c>
      <c r="AY566" s="144" t="s">
        <v>145</v>
      </c>
    </row>
    <row r="567" spans="2:51" s="11" customFormat="1" x14ac:dyDescent="0.3">
      <c r="B567" s="145"/>
      <c r="D567" s="437" t="s">
        <v>150</v>
      </c>
      <c r="E567" s="148" t="s">
        <v>3</v>
      </c>
      <c r="F567" s="440" t="s">
        <v>83</v>
      </c>
      <c r="H567" s="439">
        <v>0</v>
      </c>
      <c r="I567" s="438"/>
      <c r="J567" s="438"/>
      <c r="M567" s="145"/>
      <c r="N567" s="146"/>
      <c r="O567" s="177"/>
      <c r="P567" s="177"/>
      <c r="Q567" s="177"/>
      <c r="R567" s="177"/>
      <c r="S567" s="177"/>
      <c r="T567" s="177"/>
      <c r="U567" s="177"/>
      <c r="V567" s="177"/>
      <c r="W567" s="177"/>
      <c r="X567" s="147"/>
      <c r="AT567" s="148" t="s">
        <v>150</v>
      </c>
      <c r="AU567" s="148" t="s">
        <v>98</v>
      </c>
      <c r="AV567" s="11" t="s">
        <v>98</v>
      </c>
      <c r="AW567" s="11" t="s">
        <v>5</v>
      </c>
      <c r="AX567" s="11" t="s">
        <v>83</v>
      </c>
      <c r="AY567" s="148" t="s">
        <v>145</v>
      </c>
    </row>
    <row r="568" spans="2:51" s="10" customFormat="1" x14ac:dyDescent="0.3">
      <c r="B568" s="141"/>
      <c r="D568" s="437" t="s">
        <v>150</v>
      </c>
      <c r="E568" s="144" t="s">
        <v>3</v>
      </c>
      <c r="F568" s="442" t="s">
        <v>265</v>
      </c>
      <c r="H568" s="144" t="s">
        <v>3</v>
      </c>
      <c r="I568" s="441"/>
      <c r="J568" s="441"/>
      <c r="M568" s="141"/>
      <c r="N568" s="142"/>
      <c r="O568" s="182"/>
      <c r="P568" s="182"/>
      <c r="Q568" s="182"/>
      <c r="R568" s="182"/>
      <c r="S568" s="182"/>
      <c r="T568" s="182"/>
      <c r="U568" s="182"/>
      <c r="V568" s="182"/>
      <c r="W568" s="182"/>
      <c r="X568" s="143"/>
      <c r="AT568" s="144" t="s">
        <v>150</v>
      </c>
      <c r="AU568" s="144" t="s">
        <v>98</v>
      </c>
      <c r="AV568" s="10" t="s">
        <v>23</v>
      </c>
      <c r="AW568" s="10" t="s">
        <v>5</v>
      </c>
      <c r="AX568" s="10" t="s">
        <v>83</v>
      </c>
      <c r="AY568" s="144" t="s">
        <v>145</v>
      </c>
    </row>
    <row r="569" spans="2:51" s="11" customFormat="1" x14ac:dyDescent="0.3">
      <c r="B569" s="145"/>
      <c r="D569" s="437" t="s">
        <v>150</v>
      </c>
      <c r="E569" s="148" t="s">
        <v>3</v>
      </c>
      <c r="F569" s="440" t="s">
        <v>725</v>
      </c>
      <c r="H569" s="439">
        <v>14.2</v>
      </c>
      <c r="I569" s="438"/>
      <c r="J569" s="438"/>
      <c r="M569" s="145"/>
      <c r="N569" s="146"/>
      <c r="O569" s="177"/>
      <c r="P569" s="177"/>
      <c r="Q569" s="177"/>
      <c r="R569" s="177"/>
      <c r="S569" s="177"/>
      <c r="T569" s="177"/>
      <c r="U569" s="177"/>
      <c r="V569" s="177"/>
      <c r="W569" s="177"/>
      <c r="X569" s="147"/>
      <c r="AT569" s="148" t="s">
        <v>150</v>
      </c>
      <c r="AU569" s="148" t="s">
        <v>98</v>
      </c>
      <c r="AV569" s="11" t="s">
        <v>98</v>
      </c>
      <c r="AW569" s="11" t="s">
        <v>5</v>
      </c>
      <c r="AX569" s="11" t="s">
        <v>83</v>
      </c>
      <c r="AY569" s="148" t="s">
        <v>145</v>
      </c>
    </row>
    <row r="570" spans="2:51" s="10" customFormat="1" x14ac:dyDescent="0.3">
      <c r="B570" s="141"/>
      <c r="D570" s="437" t="s">
        <v>150</v>
      </c>
      <c r="E570" s="144" t="s">
        <v>3</v>
      </c>
      <c r="F570" s="442" t="s">
        <v>267</v>
      </c>
      <c r="H570" s="144" t="s">
        <v>3</v>
      </c>
      <c r="I570" s="441"/>
      <c r="J570" s="441"/>
      <c r="M570" s="141"/>
      <c r="N570" s="142"/>
      <c r="O570" s="182"/>
      <c r="P570" s="182"/>
      <c r="Q570" s="182"/>
      <c r="R570" s="182"/>
      <c r="S570" s="182"/>
      <c r="T570" s="182"/>
      <c r="U570" s="182"/>
      <c r="V570" s="182"/>
      <c r="W570" s="182"/>
      <c r="X570" s="143"/>
      <c r="AT570" s="144" t="s">
        <v>150</v>
      </c>
      <c r="AU570" s="144" t="s">
        <v>98</v>
      </c>
      <c r="AV570" s="10" t="s">
        <v>23</v>
      </c>
      <c r="AW570" s="10" t="s">
        <v>5</v>
      </c>
      <c r="AX570" s="10" t="s">
        <v>83</v>
      </c>
      <c r="AY570" s="144" t="s">
        <v>145</v>
      </c>
    </row>
    <row r="571" spans="2:51" s="11" customFormat="1" x14ac:dyDescent="0.3">
      <c r="B571" s="145"/>
      <c r="D571" s="437" t="s">
        <v>150</v>
      </c>
      <c r="E571" s="148" t="s">
        <v>3</v>
      </c>
      <c r="F571" s="440" t="s">
        <v>726</v>
      </c>
      <c r="H571" s="439">
        <v>5.8</v>
      </c>
      <c r="I571" s="438"/>
      <c r="J571" s="438"/>
      <c r="M571" s="145"/>
      <c r="N571" s="146"/>
      <c r="O571" s="177"/>
      <c r="P571" s="177"/>
      <c r="Q571" s="177"/>
      <c r="R571" s="177"/>
      <c r="S571" s="177"/>
      <c r="T571" s="177"/>
      <c r="U571" s="177"/>
      <c r="V571" s="177"/>
      <c r="W571" s="177"/>
      <c r="X571" s="147"/>
      <c r="AT571" s="148" t="s">
        <v>150</v>
      </c>
      <c r="AU571" s="148" t="s">
        <v>98</v>
      </c>
      <c r="AV571" s="11" t="s">
        <v>98</v>
      </c>
      <c r="AW571" s="11" t="s">
        <v>5</v>
      </c>
      <c r="AX571" s="11" t="s">
        <v>83</v>
      </c>
      <c r="AY571" s="148" t="s">
        <v>145</v>
      </c>
    </row>
    <row r="572" spans="2:51" s="10" customFormat="1" x14ac:dyDescent="0.3">
      <c r="B572" s="141"/>
      <c r="D572" s="437" t="s">
        <v>150</v>
      </c>
      <c r="E572" s="144" t="s">
        <v>3</v>
      </c>
      <c r="F572" s="442" t="s">
        <v>269</v>
      </c>
      <c r="H572" s="144" t="s">
        <v>3</v>
      </c>
      <c r="I572" s="441"/>
      <c r="J572" s="441"/>
      <c r="M572" s="141"/>
      <c r="N572" s="142"/>
      <c r="O572" s="182"/>
      <c r="P572" s="182"/>
      <c r="Q572" s="182"/>
      <c r="R572" s="182"/>
      <c r="S572" s="182"/>
      <c r="T572" s="182"/>
      <c r="U572" s="182"/>
      <c r="V572" s="182"/>
      <c r="W572" s="182"/>
      <c r="X572" s="143"/>
      <c r="AT572" s="144" t="s">
        <v>150</v>
      </c>
      <c r="AU572" s="144" t="s">
        <v>98</v>
      </c>
      <c r="AV572" s="10" t="s">
        <v>23</v>
      </c>
      <c r="AW572" s="10" t="s">
        <v>5</v>
      </c>
      <c r="AX572" s="10" t="s">
        <v>83</v>
      </c>
      <c r="AY572" s="144" t="s">
        <v>145</v>
      </c>
    </row>
    <row r="573" spans="2:51" s="11" customFormat="1" x14ac:dyDescent="0.3">
      <c r="B573" s="145"/>
      <c r="D573" s="437" t="s">
        <v>150</v>
      </c>
      <c r="E573" s="148" t="s">
        <v>3</v>
      </c>
      <c r="F573" s="440" t="s">
        <v>727</v>
      </c>
      <c r="H573" s="439">
        <v>5.5</v>
      </c>
      <c r="I573" s="438"/>
      <c r="J573" s="438"/>
      <c r="M573" s="145"/>
      <c r="N573" s="146"/>
      <c r="O573" s="177"/>
      <c r="P573" s="177"/>
      <c r="Q573" s="177"/>
      <c r="R573" s="177"/>
      <c r="S573" s="177"/>
      <c r="T573" s="177"/>
      <c r="U573" s="177"/>
      <c r="V573" s="177"/>
      <c r="W573" s="177"/>
      <c r="X573" s="147"/>
      <c r="AT573" s="148" t="s">
        <v>150</v>
      </c>
      <c r="AU573" s="148" t="s">
        <v>98</v>
      </c>
      <c r="AV573" s="11" t="s">
        <v>98</v>
      </c>
      <c r="AW573" s="11" t="s">
        <v>5</v>
      </c>
      <c r="AX573" s="11" t="s">
        <v>83</v>
      </c>
      <c r="AY573" s="148" t="s">
        <v>145</v>
      </c>
    </row>
    <row r="574" spans="2:51" s="10" customFormat="1" x14ac:dyDescent="0.3">
      <c r="B574" s="141"/>
      <c r="D574" s="437" t="s">
        <v>150</v>
      </c>
      <c r="E574" s="144" t="s">
        <v>3</v>
      </c>
      <c r="F574" s="442" t="s">
        <v>271</v>
      </c>
      <c r="H574" s="144" t="s">
        <v>3</v>
      </c>
      <c r="I574" s="441"/>
      <c r="J574" s="441"/>
      <c r="M574" s="141"/>
      <c r="N574" s="142"/>
      <c r="O574" s="182"/>
      <c r="P574" s="182"/>
      <c r="Q574" s="182"/>
      <c r="R574" s="182"/>
      <c r="S574" s="182"/>
      <c r="T574" s="182"/>
      <c r="U574" s="182"/>
      <c r="V574" s="182"/>
      <c r="W574" s="182"/>
      <c r="X574" s="143"/>
      <c r="AT574" s="144" t="s">
        <v>150</v>
      </c>
      <c r="AU574" s="144" t="s">
        <v>98</v>
      </c>
      <c r="AV574" s="10" t="s">
        <v>23</v>
      </c>
      <c r="AW574" s="10" t="s">
        <v>5</v>
      </c>
      <c r="AX574" s="10" t="s">
        <v>83</v>
      </c>
      <c r="AY574" s="144" t="s">
        <v>145</v>
      </c>
    </row>
    <row r="575" spans="2:51" s="11" customFormat="1" x14ac:dyDescent="0.3">
      <c r="B575" s="145"/>
      <c r="D575" s="437" t="s">
        <v>150</v>
      </c>
      <c r="E575" s="148" t="s">
        <v>3</v>
      </c>
      <c r="F575" s="440" t="s">
        <v>728</v>
      </c>
      <c r="H575" s="439">
        <v>11.65</v>
      </c>
      <c r="I575" s="438"/>
      <c r="J575" s="438"/>
      <c r="M575" s="145"/>
      <c r="N575" s="146"/>
      <c r="O575" s="177"/>
      <c r="P575" s="177"/>
      <c r="Q575" s="177"/>
      <c r="R575" s="177"/>
      <c r="S575" s="177"/>
      <c r="T575" s="177"/>
      <c r="U575" s="177"/>
      <c r="V575" s="177"/>
      <c r="W575" s="177"/>
      <c r="X575" s="147"/>
      <c r="AT575" s="148" t="s">
        <v>150</v>
      </c>
      <c r="AU575" s="148" t="s">
        <v>98</v>
      </c>
      <c r="AV575" s="11" t="s">
        <v>98</v>
      </c>
      <c r="AW575" s="11" t="s">
        <v>5</v>
      </c>
      <c r="AX575" s="11" t="s">
        <v>83</v>
      </c>
      <c r="AY575" s="148" t="s">
        <v>145</v>
      </c>
    </row>
    <row r="576" spans="2:51" s="10" customFormat="1" x14ac:dyDescent="0.3">
      <c r="B576" s="141"/>
      <c r="D576" s="437" t="s">
        <v>150</v>
      </c>
      <c r="E576" s="144" t="s">
        <v>3</v>
      </c>
      <c r="F576" s="442" t="s">
        <v>273</v>
      </c>
      <c r="H576" s="144" t="s">
        <v>3</v>
      </c>
      <c r="I576" s="441"/>
      <c r="J576" s="441"/>
      <c r="M576" s="141"/>
      <c r="N576" s="142"/>
      <c r="O576" s="182"/>
      <c r="P576" s="182"/>
      <c r="Q576" s="182"/>
      <c r="R576" s="182"/>
      <c r="S576" s="182"/>
      <c r="T576" s="182"/>
      <c r="U576" s="182"/>
      <c r="V576" s="182"/>
      <c r="W576" s="182"/>
      <c r="X576" s="143"/>
      <c r="AT576" s="144" t="s">
        <v>150</v>
      </c>
      <c r="AU576" s="144" t="s">
        <v>98</v>
      </c>
      <c r="AV576" s="10" t="s">
        <v>23</v>
      </c>
      <c r="AW576" s="10" t="s">
        <v>5</v>
      </c>
      <c r="AX576" s="10" t="s">
        <v>83</v>
      </c>
      <c r="AY576" s="144" t="s">
        <v>145</v>
      </c>
    </row>
    <row r="577" spans="2:65" s="11" customFormat="1" x14ac:dyDescent="0.3">
      <c r="B577" s="145"/>
      <c r="D577" s="437" t="s">
        <v>150</v>
      </c>
      <c r="E577" s="148" t="s">
        <v>3</v>
      </c>
      <c r="F577" s="440" t="s">
        <v>83</v>
      </c>
      <c r="H577" s="439">
        <v>0</v>
      </c>
      <c r="I577" s="438"/>
      <c r="J577" s="438"/>
      <c r="M577" s="145"/>
      <c r="N577" s="146"/>
      <c r="O577" s="177"/>
      <c r="P577" s="177"/>
      <c r="Q577" s="177"/>
      <c r="R577" s="177"/>
      <c r="S577" s="177"/>
      <c r="T577" s="177"/>
      <c r="U577" s="177"/>
      <c r="V577" s="177"/>
      <c r="W577" s="177"/>
      <c r="X577" s="147"/>
      <c r="AT577" s="148" t="s">
        <v>150</v>
      </c>
      <c r="AU577" s="148" t="s">
        <v>98</v>
      </c>
      <c r="AV577" s="11" t="s">
        <v>98</v>
      </c>
      <c r="AW577" s="11" t="s">
        <v>5</v>
      </c>
      <c r="AX577" s="11" t="s">
        <v>83</v>
      </c>
      <c r="AY577" s="148" t="s">
        <v>145</v>
      </c>
    </row>
    <row r="578" spans="2:65" s="10" customFormat="1" x14ac:dyDescent="0.3">
      <c r="B578" s="141"/>
      <c r="D578" s="437" t="s">
        <v>150</v>
      </c>
      <c r="E578" s="144" t="s">
        <v>3</v>
      </c>
      <c r="F578" s="442" t="s">
        <v>275</v>
      </c>
      <c r="H578" s="144" t="s">
        <v>3</v>
      </c>
      <c r="I578" s="441"/>
      <c r="J578" s="441"/>
      <c r="M578" s="141"/>
      <c r="N578" s="142"/>
      <c r="O578" s="182"/>
      <c r="P578" s="182"/>
      <c r="Q578" s="182"/>
      <c r="R578" s="182"/>
      <c r="S578" s="182"/>
      <c r="T578" s="182"/>
      <c r="U578" s="182"/>
      <c r="V578" s="182"/>
      <c r="W578" s="182"/>
      <c r="X578" s="143"/>
      <c r="AT578" s="144" t="s">
        <v>150</v>
      </c>
      <c r="AU578" s="144" t="s">
        <v>98</v>
      </c>
      <c r="AV578" s="10" t="s">
        <v>23</v>
      </c>
      <c r="AW578" s="10" t="s">
        <v>5</v>
      </c>
      <c r="AX578" s="10" t="s">
        <v>83</v>
      </c>
      <c r="AY578" s="144" t="s">
        <v>145</v>
      </c>
    </row>
    <row r="579" spans="2:65" s="11" customFormat="1" x14ac:dyDescent="0.3">
      <c r="B579" s="145"/>
      <c r="D579" s="437" t="s">
        <v>150</v>
      </c>
      <c r="E579" s="148" t="s">
        <v>3</v>
      </c>
      <c r="F579" s="440" t="s">
        <v>83</v>
      </c>
      <c r="H579" s="439">
        <v>0</v>
      </c>
      <c r="I579" s="438"/>
      <c r="J579" s="438"/>
      <c r="M579" s="145"/>
      <c r="N579" s="146"/>
      <c r="O579" s="177"/>
      <c r="P579" s="177"/>
      <c r="Q579" s="177"/>
      <c r="R579" s="177"/>
      <c r="S579" s="177"/>
      <c r="T579" s="177"/>
      <c r="U579" s="177"/>
      <c r="V579" s="177"/>
      <c r="W579" s="177"/>
      <c r="X579" s="147"/>
      <c r="AT579" s="148" t="s">
        <v>150</v>
      </c>
      <c r="AU579" s="148" t="s">
        <v>98</v>
      </c>
      <c r="AV579" s="11" t="s">
        <v>98</v>
      </c>
      <c r="AW579" s="11" t="s">
        <v>5</v>
      </c>
      <c r="AX579" s="11" t="s">
        <v>83</v>
      </c>
      <c r="AY579" s="148" t="s">
        <v>145</v>
      </c>
    </row>
    <row r="580" spans="2:65" s="12" customFormat="1" x14ac:dyDescent="0.3">
      <c r="B580" s="149"/>
      <c r="D580" s="445" t="s">
        <v>150</v>
      </c>
      <c r="E580" s="444" t="s">
        <v>3</v>
      </c>
      <c r="F580" s="443" t="s">
        <v>151</v>
      </c>
      <c r="H580" s="150">
        <v>93.55</v>
      </c>
      <c r="I580" s="434"/>
      <c r="J580" s="434"/>
      <c r="M580" s="149"/>
      <c r="N580" s="151"/>
      <c r="O580" s="178"/>
      <c r="P580" s="178"/>
      <c r="Q580" s="178"/>
      <c r="R580" s="178"/>
      <c r="S580" s="178"/>
      <c r="T580" s="178"/>
      <c r="U580" s="178"/>
      <c r="V580" s="178"/>
      <c r="W580" s="178"/>
      <c r="X580" s="152"/>
      <c r="AT580" s="153" t="s">
        <v>150</v>
      </c>
      <c r="AU580" s="153" t="s">
        <v>98</v>
      </c>
      <c r="AV580" s="12" t="s">
        <v>149</v>
      </c>
      <c r="AW580" s="12" t="s">
        <v>5</v>
      </c>
      <c r="AX580" s="12" t="s">
        <v>23</v>
      </c>
      <c r="AY580" s="153" t="s">
        <v>145</v>
      </c>
    </row>
    <row r="581" spans="2:65" s="173" customFormat="1" ht="22.5" customHeight="1" x14ac:dyDescent="0.3">
      <c r="B581" s="117"/>
      <c r="C581" s="134" t="s">
        <v>729</v>
      </c>
      <c r="D581" s="134" t="s">
        <v>147</v>
      </c>
      <c r="E581" s="135" t="s">
        <v>730</v>
      </c>
      <c r="F581" s="179" t="s">
        <v>731</v>
      </c>
      <c r="G581" s="136" t="s">
        <v>224</v>
      </c>
      <c r="H581" s="137">
        <v>66.787999999999997</v>
      </c>
      <c r="I581" s="181"/>
      <c r="J581" s="181"/>
      <c r="K581" s="180">
        <f>ROUND(P581*H581,2)</f>
        <v>0</v>
      </c>
      <c r="L581" s="179" t="s">
        <v>1652</v>
      </c>
      <c r="M581" s="33"/>
      <c r="N581" s="138" t="s">
        <v>3</v>
      </c>
      <c r="O581" s="41" t="s">
        <v>46</v>
      </c>
      <c r="P581" s="191">
        <f>I581+J581</f>
        <v>0</v>
      </c>
      <c r="Q581" s="191">
        <f>ROUND(I581*H581,2)</f>
        <v>0</v>
      </c>
      <c r="R581" s="191">
        <f>ROUND(J581*H581,2)</f>
        <v>0</v>
      </c>
      <c r="S581" s="168"/>
      <c r="T581" s="139">
        <f>S581*H581</f>
        <v>0</v>
      </c>
      <c r="U581" s="139">
        <v>4.6000000000000001E-4</v>
      </c>
      <c r="V581" s="139">
        <f>U581*H581</f>
        <v>3.072248E-2</v>
      </c>
      <c r="W581" s="139">
        <v>0</v>
      </c>
      <c r="X581" s="140">
        <f>W581*H581</f>
        <v>0</v>
      </c>
      <c r="AR581" s="16" t="s">
        <v>161</v>
      </c>
      <c r="AT581" s="16" t="s">
        <v>147</v>
      </c>
      <c r="AU581" s="16" t="s">
        <v>98</v>
      </c>
      <c r="AY581" s="16" t="s">
        <v>145</v>
      </c>
      <c r="BE581" s="98">
        <f>IF(O581="základní",K581,0)</f>
        <v>0</v>
      </c>
      <c r="BF581" s="98">
        <f>IF(O581="snížená",K581,0)</f>
        <v>0</v>
      </c>
      <c r="BG581" s="98">
        <f>IF(O581="zákl. přenesená",K581,0)</f>
        <v>0</v>
      </c>
      <c r="BH581" s="98">
        <f>IF(O581="sníž. přenesená",K581,0)</f>
        <v>0</v>
      </c>
      <c r="BI581" s="98">
        <f>IF(O581="nulová",K581,0)</f>
        <v>0</v>
      </c>
      <c r="BJ581" s="16" t="s">
        <v>23</v>
      </c>
      <c r="BK581" s="98">
        <f>ROUND(P581*H581,2)</f>
        <v>0</v>
      </c>
      <c r="BL581" s="16" t="s">
        <v>161</v>
      </c>
      <c r="BM581" s="16" t="s">
        <v>732</v>
      </c>
    </row>
    <row r="582" spans="2:65" s="11" customFormat="1" ht="27" x14ac:dyDescent="0.3">
      <c r="B582" s="145"/>
      <c r="D582" s="437" t="s">
        <v>150</v>
      </c>
      <c r="E582" s="148" t="s">
        <v>3</v>
      </c>
      <c r="F582" s="440" t="s">
        <v>733</v>
      </c>
      <c r="H582" s="439">
        <v>53.128999999999998</v>
      </c>
      <c r="I582" s="438"/>
      <c r="J582" s="438"/>
      <c r="M582" s="145"/>
      <c r="N582" s="146"/>
      <c r="O582" s="177"/>
      <c r="P582" s="177"/>
      <c r="Q582" s="177"/>
      <c r="R582" s="177"/>
      <c r="S582" s="177"/>
      <c r="T582" s="177"/>
      <c r="U582" s="177"/>
      <c r="V582" s="177"/>
      <c r="W582" s="177"/>
      <c r="X582" s="147"/>
      <c r="AT582" s="148" t="s">
        <v>150</v>
      </c>
      <c r="AU582" s="148" t="s">
        <v>98</v>
      </c>
      <c r="AV582" s="11" t="s">
        <v>98</v>
      </c>
      <c r="AW582" s="11" t="s">
        <v>5</v>
      </c>
      <c r="AX582" s="11" t="s">
        <v>83</v>
      </c>
      <c r="AY582" s="148" t="s">
        <v>145</v>
      </c>
    </row>
    <row r="583" spans="2:65" s="11" customFormat="1" x14ac:dyDescent="0.3">
      <c r="B583" s="145"/>
      <c r="D583" s="437" t="s">
        <v>150</v>
      </c>
      <c r="E583" s="148" t="s">
        <v>3</v>
      </c>
      <c r="F583" s="440" t="s">
        <v>734</v>
      </c>
      <c r="H583" s="439">
        <v>13.659000000000001</v>
      </c>
      <c r="I583" s="438"/>
      <c r="J583" s="438"/>
      <c r="M583" s="145"/>
      <c r="N583" s="146"/>
      <c r="O583" s="177"/>
      <c r="P583" s="177"/>
      <c r="Q583" s="177"/>
      <c r="R583" s="177"/>
      <c r="S583" s="177"/>
      <c r="T583" s="177"/>
      <c r="U583" s="177"/>
      <c r="V583" s="177"/>
      <c r="W583" s="177"/>
      <c r="X583" s="147"/>
      <c r="AT583" s="148" t="s">
        <v>150</v>
      </c>
      <c r="AU583" s="148" t="s">
        <v>98</v>
      </c>
      <c r="AV583" s="11" t="s">
        <v>98</v>
      </c>
      <c r="AW583" s="11" t="s">
        <v>5</v>
      </c>
      <c r="AX583" s="11" t="s">
        <v>83</v>
      </c>
      <c r="AY583" s="148" t="s">
        <v>145</v>
      </c>
    </row>
    <row r="584" spans="2:65" s="12" customFormat="1" x14ac:dyDescent="0.3">
      <c r="B584" s="149"/>
      <c r="D584" s="445" t="s">
        <v>150</v>
      </c>
      <c r="E584" s="444" t="s">
        <v>3</v>
      </c>
      <c r="F584" s="443" t="s">
        <v>151</v>
      </c>
      <c r="H584" s="150">
        <v>66.787999999999997</v>
      </c>
      <c r="I584" s="434"/>
      <c r="J584" s="434"/>
      <c r="M584" s="149"/>
      <c r="N584" s="151"/>
      <c r="O584" s="178"/>
      <c r="P584" s="178"/>
      <c r="Q584" s="178"/>
      <c r="R584" s="178"/>
      <c r="S584" s="178"/>
      <c r="T584" s="178"/>
      <c r="U584" s="178"/>
      <c r="V584" s="178"/>
      <c r="W584" s="178"/>
      <c r="X584" s="152"/>
      <c r="AT584" s="153" t="s">
        <v>150</v>
      </c>
      <c r="AU584" s="153" t="s">
        <v>98</v>
      </c>
      <c r="AV584" s="12" t="s">
        <v>149</v>
      </c>
      <c r="AW584" s="12" t="s">
        <v>5</v>
      </c>
      <c r="AX584" s="12" t="s">
        <v>23</v>
      </c>
      <c r="AY584" s="153" t="s">
        <v>145</v>
      </c>
    </row>
    <row r="585" spans="2:65" s="173" customFormat="1" ht="22.5" customHeight="1" x14ac:dyDescent="0.3">
      <c r="B585" s="117"/>
      <c r="C585" s="154" t="s">
        <v>735</v>
      </c>
      <c r="D585" s="154" t="s">
        <v>159</v>
      </c>
      <c r="E585" s="155" t="s">
        <v>736</v>
      </c>
      <c r="F585" s="183" t="s">
        <v>737</v>
      </c>
      <c r="G585" s="156" t="s">
        <v>175</v>
      </c>
      <c r="H585" s="157">
        <v>230</v>
      </c>
      <c r="I585" s="158"/>
      <c r="J585" s="184"/>
      <c r="K585" s="448">
        <f>ROUND(P585*H585,2)</f>
        <v>0</v>
      </c>
      <c r="L585" s="183" t="s">
        <v>3</v>
      </c>
      <c r="M585" s="447"/>
      <c r="N585" s="446" t="s">
        <v>3</v>
      </c>
      <c r="O585" s="41" t="s">
        <v>46</v>
      </c>
      <c r="P585" s="191">
        <f>I585+J585</f>
        <v>0</v>
      </c>
      <c r="Q585" s="191">
        <f>ROUND(I585*H585,2)</f>
        <v>0</v>
      </c>
      <c r="R585" s="191">
        <f>ROUND(J585*H585,2)</f>
        <v>0</v>
      </c>
      <c r="S585" s="168"/>
      <c r="T585" s="139">
        <f>S585*H585</f>
        <v>0</v>
      </c>
      <c r="U585" s="139">
        <v>3.6000000000000002E-4</v>
      </c>
      <c r="V585" s="139">
        <f>U585*H585</f>
        <v>8.2799999999999999E-2</v>
      </c>
      <c r="W585" s="139">
        <v>0</v>
      </c>
      <c r="X585" s="140">
        <f>W585*H585</f>
        <v>0</v>
      </c>
      <c r="AR585" s="16" t="s">
        <v>222</v>
      </c>
      <c r="AT585" s="16" t="s">
        <v>159</v>
      </c>
      <c r="AU585" s="16" t="s">
        <v>98</v>
      </c>
      <c r="AY585" s="16" t="s">
        <v>145</v>
      </c>
      <c r="BE585" s="98">
        <f>IF(O585="základní",K585,0)</f>
        <v>0</v>
      </c>
      <c r="BF585" s="98">
        <f>IF(O585="snížená",K585,0)</f>
        <v>0</v>
      </c>
      <c r="BG585" s="98">
        <f>IF(O585="zákl. přenesená",K585,0)</f>
        <v>0</v>
      </c>
      <c r="BH585" s="98">
        <f>IF(O585="sníž. přenesená",K585,0)</f>
        <v>0</v>
      </c>
      <c r="BI585" s="98">
        <f>IF(O585="nulová",K585,0)</f>
        <v>0</v>
      </c>
      <c r="BJ585" s="16" t="s">
        <v>23</v>
      </c>
      <c r="BK585" s="98">
        <f>ROUND(P585*H585,2)</f>
        <v>0</v>
      </c>
      <c r="BL585" s="16" t="s">
        <v>161</v>
      </c>
      <c r="BM585" s="16" t="s">
        <v>738</v>
      </c>
    </row>
    <row r="586" spans="2:65" s="10" customFormat="1" ht="27" x14ac:dyDescent="0.3">
      <c r="B586" s="141"/>
      <c r="D586" s="437" t="s">
        <v>150</v>
      </c>
      <c r="E586" s="144" t="s">
        <v>3</v>
      </c>
      <c r="F586" s="442" t="s">
        <v>739</v>
      </c>
      <c r="H586" s="144" t="s">
        <v>3</v>
      </c>
      <c r="I586" s="441"/>
      <c r="J586" s="441"/>
      <c r="M586" s="141"/>
      <c r="N586" s="142"/>
      <c r="O586" s="182"/>
      <c r="P586" s="182"/>
      <c r="Q586" s="182"/>
      <c r="R586" s="182"/>
      <c r="S586" s="182"/>
      <c r="T586" s="182"/>
      <c r="U586" s="182"/>
      <c r="V586" s="182"/>
      <c r="W586" s="182"/>
      <c r="X586" s="143"/>
      <c r="AT586" s="144" t="s">
        <v>150</v>
      </c>
      <c r="AU586" s="144" t="s">
        <v>98</v>
      </c>
      <c r="AV586" s="10" t="s">
        <v>23</v>
      </c>
      <c r="AW586" s="10" t="s">
        <v>5</v>
      </c>
      <c r="AX586" s="10" t="s">
        <v>83</v>
      </c>
      <c r="AY586" s="144" t="s">
        <v>145</v>
      </c>
    </row>
    <row r="587" spans="2:65" s="10" customFormat="1" x14ac:dyDescent="0.3">
      <c r="B587" s="141"/>
      <c r="D587" s="437" t="s">
        <v>150</v>
      </c>
      <c r="E587" s="144" t="s">
        <v>3</v>
      </c>
      <c r="F587" s="442" t="s">
        <v>740</v>
      </c>
      <c r="H587" s="144" t="s">
        <v>3</v>
      </c>
      <c r="I587" s="441"/>
      <c r="J587" s="441"/>
      <c r="M587" s="141"/>
      <c r="N587" s="142"/>
      <c r="O587" s="182"/>
      <c r="P587" s="182"/>
      <c r="Q587" s="182"/>
      <c r="R587" s="182"/>
      <c r="S587" s="182"/>
      <c r="T587" s="182"/>
      <c r="U587" s="182"/>
      <c r="V587" s="182"/>
      <c r="W587" s="182"/>
      <c r="X587" s="143"/>
      <c r="AT587" s="144" t="s">
        <v>150</v>
      </c>
      <c r="AU587" s="144" t="s">
        <v>98</v>
      </c>
      <c r="AV587" s="10" t="s">
        <v>23</v>
      </c>
      <c r="AW587" s="10" t="s">
        <v>5</v>
      </c>
      <c r="AX587" s="10" t="s">
        <v>83</v>
      </c>
      <c r="AY587" s="144" t="s">
        <v>145</v>
      </c>
    </row>
    <row r="588" spans="2:65" s="11" customFormat="1" x14ac:dyDescent="0.3">
      <c r="B588" s="145"/>
      <c r="D588" s="437" t="s">
        <v>150</v>
      </c>
      <c r="E588" s="148" t="s">
        <v>3</v>
      </c>
      <c r="F588" s="440" t="s">
        <v>741</v>
      </c>
      <c r="H588" s="439">
        <v>230</v>
      </c>
      <c r="I588" s="438"/>
      <c r="J588" s="438"/>
      <c r="M588" s="145"/>
      <c r="N588" s="146"/>
      <c r="O588" s="177"/>
      <c r="P588" s="177"/>
      <c r="Q588" s="177"/>
      <c r="R588" s="177"/>
      <c r="S588" s="177"/>
      <c r="T588" s="177"/>
      <c r="U588" s="177"/>
      <c r="V588" s="177"/>
      <c r="W588" s="177"/>
      <c r="X588" s="147"/>
      <c r="AT588" s="148" t="s">
        <v>150</v>
      </c>
      <c r="AU588" s="148" t="s">
        <v>98</v>
      </c>
      <c r="AV588" s="11" t="s">
        <v>98</v>
      </c>
      <c r="AW588" s="11" t="s">
        <v>5</v>
      </c>
      <c r="AX588" s="11" t="s">
        <v>83</v>
      </c>
      <c r="AY588" s="148" t="s">
        <v>145</v>
      </c>
    </row>
    <row r="589" spans="2:65" s="12" customFormat="1" x14ac:dyDescent="0.3">
      <c r="B589" s="149"/>
      <c r="D589" s="445" t="s">
        <v>150</v>
      </c>
      <c r="E589" s="444" t="s">
        <v>3</v>
      </c>
      <c r="F589" s="443" t="s">
        <v>151</v>
      </c>
      <c r="H589" s="150">
        <v>230</v>
      </c>
      <c r="I589" s="434"/>
      <c r="J589" s="434"/>
      <c r="M589" s="149"/>
      <c r="N589" s="151"/>
      <c r="O589" s="178"/>
      <c r="P589" s="178"/>
      <c r="Q589" s="178"/>
      <c r="R589" s="178"/>
      <c r="S589" s="178"/>
      <c r="T589" s="178"/>
      <c r="U589" s="178"/>
      <c r="V589" s="178"/>
      <c r="W589" s="178"/>
      <c r="X589" s="152"/>
      <c r="AT589" s="153" t="s">
        <v>150</v>
      </c>
      <c r="AU589" s="153" t="s">
        <v>98</v>
      </c>
      <c r="AV589" s="12" t="s">
        <v>149</v>
      </c>
      <c r="AW589" s="12" t="s">
        <v>5</v>
      </c>
      <c r="AX589" s="12" t="s">
        <v>23</v>
      </c>
      <c r="AY589" s="153" t="s">
        <v>145</v>
      </c>
    </row>
    <row r="590" spans="2:65" s="173" customFormat="1" ht="22.5" customHeight="1" x14ac:dyDescent="0.3">
      <c r="B590" s="117"/>
      <c r="C590" s="134" t="s">
        <v>742</v>
      </c>
      <c r="D590" s="134" t="s">
        <v>147</v>
      </c>
      <c r="E590" s="135" t="s">
        <v>743</v>
      </c>
      <c r="F590" s="179" t="s">
        <v>744</v>
      </c>
      <c r="G590" s="136" t="s">
        <v>148</v>
      </c>
      <c r="H590" s="137">
        <v>33.520000000000003</v>
      </c>
      <c r="I590" s="181"/>
      <c r="J590" s="181"/>
      <c r="K590" s="180">
        <f>ROUND(P590*H590,2)</f>
        <v>0</v>
      </c>
      <c r="L590" s="179" t="s">
        <v>3</v>
      </c>
      <c r="M590" s="33"/>
      <c r="N590" s="138" t="s">
        <v>3</v>
      </c>
      <c r="O590" s="41" t="s">
        <v>46</v>
      </c>
      <c r="P590" s="191">
        <f>I590+J590</f>
        <v>0</v>
      </c>
      <c r="Q590" s="191">
        <f>ROUND(I590*H590,2)</f>
        <v>0</v>
      </c>
      <c r="R590" s="191">
        <f>ROUND(J590*H590,2)</f>
        <v>0</v>
      </c>
      <c r="S590" s="168"/>
      <c r="T590" s="139">
        <f>S590*H590</f>
        <v>0</v>
      </c>
      <c r="U590" s="139">
        <v>3.9199999999999999E-3</v>
      </c>
      <c r="V590" s="139">
        <f>U590*H590</f>
        <v>0.1313984</v>
      </c>
      <c r="W590" s="139">
        <v>0</v>
      </c>
      <c r="X590" s="140">
        <f>W590*H590</f>
        <v>0</v>
      </c>
      <c r="AR590" s="16" t="s">
        <v>161</v>
      </c>
      <c r="AT590" s="16" t="s">
        <v>147</v>
      </c>
      <c r="AU590" s="16" t="s">
        <v>98</v>
      </c>
      <c r="AY590" s="16" t="s">
        <v>145</v>
      </c>
      <c r="BE590" s="98">
        <f>IF(O590="základní",K590,0)</f>
        <v>0</v>
      </c>
      <c r="BF590" s="98">
        <f>IF(O590="snížená",K590,0)</f>
        <v>0</v>
      </c>
      <c r="BG590" s="98">
        <f>IF(O590="zákl. přenesená",K590,0)</f>
        <v>0</v>
      </c>
      <c r="BH590" s="98">
        <f>IF(O590="sníž. přenesená",K590,0)</f>
        <v>0</v>
      </c>
      <c r="BI590" s="98">
        <f>IF(O590="nulová",K590,0)</f>
        <v>0</v>
      </c>
      <c r="BJ590" s="16" t="s">
        <v>23</v>
      </c>
      <c r="BK590" s="98">
        <f>ROUND(P590*H590,2)</f>
        <v>0</v>
      </c>
      <c r="BL590" s="16" t="s">
        <v>161</v>
      </c>
      <c r="BM590" s="16" t="s">
        <v>745</v>
      </c>
    </row>
    <row r="591" spans="2:65" s="10" customFormat="1" x14ac:dyDescent="0.3">
      <c r="B591" s="141"/>
      <c r="D591" s="437" t="s">
        <v>150</v>
      </c>
      <c r="E591" s="144" t="s">
        <v>3</v>
      </c>
      <c r="F591" s="442" t="s">
        <v>561</v>
      </c>
      <c r="H591" s="144" t="s">
        <v>3</v>
      </c>
      <c r="I591" s="441"/>
      <c r="J591" s="441"/>
      <c r="M591" s="141"/>
      <c r="N591" s="142"/>
      <c r="O591" s="182"/>
      <c r="P591" s="182"/>
      <c r="Q591" s="182"/>
      <c r="R591" s="182"/>
      <c r="S591" s="182"/>
      <c r="T591" s="182"/>
      <c r="U591" s="182"/>
      <c r="V591" s="182"/>
      <c r="W591" s="182"/>
      <c r="X591" s="143"/>
      <c r="AT591" s="144" t="s">
        <v>150</v>
      </c>
      <c r="AU591" s="144" t="s">
        <v>98</v>
      </c>
      <c r="AV591" s="10" t="s">
        <v>23</v>
      </c>
      <c r="AW591" s="10" t="s">
        <v>5</v>
      </c>
      <c r="AX591" s="10" t="s">
        <v>83</v>
      </c>
      <c r="AY591" s="144" t="s">
        <v>145</v>
      </c>
    </row>
    <row r="592" spans="2:65" s="11" customFormat="1" x14ac:dyDescent="0.3">
      <c r="B592" s="145"/>
      <c r="D592" s="437" t="s">
        <v>150</v>
      </c>
      <c r="E592" s="148" t="s">
        <v>3</v>
      </c>
      <c r="F592" s="440" t="s">
        <v>516</v>
      </c>
      <c r="H592" s="439">
        <v>33.520000000000003</v>
      </c>
      <c r="I592" s="438"/>
      <c r="J592" s="438"/>
      <c r="M592" s="145"/>
      <c r="N592" s="146"/>
      <c r="O592" s="177"/>
      <c r="P592" s="177"/>
      <c r="Q592" s="177"/>
      <c r="R592" s="177"/>
      <c r="S592" s="177"/>
      <c r="T592" s="177"/>
      <c r="U592" s="177"/>
      <c r="V592" s="177"/>
      <c r="W592" s="177"/>
      <c r="X592" s="147"/>
      <c r="AT592" s="148" t="s">
        <v>150</v>
      </c>
      <c r="AU592" s="148" t="s">
        <v>98</v>
      </c>
      <c r="AV592" s="11" t="s">
        <v>98</v>
      </c>
      <c r="AW592" s="11" t="s">
        <v>5</v>
      </c>
      <c r="AX592" s="11" t="s">
        <v>83</v>
      </c>
      <c r="AY592" s="148" t="s">
        <v>145</v>
      </c>
    </row>
    <row r="593" spans="2:65" s="12" customFormat="1" x14ac:dyDescent="0.3">
      <c r="B593" s="149"/>
      <c r="D593" s="445" t="s">
        <v>150</v>
      </c>
      <c r="E593" s="444" t="s">
        <v>3</v>
      </c>
      <c r="F593" s="443" t="s">
        <v>151</v>
      </c>
      <c r="H593" s="150">
        <v>33.520000000000003</v>
      </c>
      <c r="I593" s="434"/>
      <c r="J593" s="434"/>
      <c r="M593" s="149"/>
      <c r="N593" s="151"/>
      <c r="O593" s="178"/>
      <c r="P593" s="178"/>
      <c r="Q593" s="178"/>
      <c r="R593" s="178"/>
      <c r="S593" s="178"/>
      <c r="T593" s="178"/>
      <c r="U593" s="178"/>
      <c r="V593" s="178"/>
      <c r="W593" s="178"/>
      <c r="X593" s="152"/>
      <c r="AT593" s="153" t="s">
        <v>150</v>
      </c>
      <c r="AU593" s="153" t="s">
        <v>98</v>
      </c>
      <c r="AV593" s="12" t="s">
        <v>149</v>
      </c>
      <c r="AW593" s="12" t="s">
        <v>5</v>
      </c>
      <c r="AX593" s="12" t="s">
        <v>23</v>
      </c>
      <c r="AY593" s="153" t="s">
        <v>145</v>
      </c>
    </row>
    <row r="594" spans="2:65" s="173" customFormat="1" ht="22.5" customHeight="1" x14ac:dyDescent="0.3">
      <c r="B594" s="117"/>
      <c r="C594" s="154" t="s">
        <v>746</v>
      </c>
      <c r="D594" s="154" t="s">
        <v>159</v>
      </c>
      <c r="E594" s="155" t="s">
        <v>747</v>
      </c>
      <c r="F594" s="183" t="s">
        <v>748</v>
      </c>
      <c r="G594" s="156" t="s">
        <v>148</v>
      </c>
      <c r="H594" s="157">
        <v>38.548000000000002</v>
      </c>
      <c r="I594" s="158"/>
      <c r="J594" s="184"/>
      <c r="K594" s="448">
        <f>ROUND(P594*H594,2)</f>
        <v>0</v>
      </c>
      <c r="L594" s="183" t="s">
        <v>3</v>
      </c>
      <c r="M594" s="447"/>
      <c r="N594" s="446" t="s">
        <v>3</v>
      </c>
      <c r="O594" s="41" t="s">
        <v>46</v>
      </c>
      <c r="P594" s="191">
        <f>I594+J594</f>
        <v>0</v>
      </c>
      <c r="Q594" s="191">
        <f>ROUND(I594*H594,2)</f>
        <v>0</v>
      </c>
      <c r="R594" s="191">
        <f>ROUND(J594*H594,2)</f>
        <v>0</v>
      </c>
      <c r="S594" s="168"/>
      <c r="T594" s="139">
        <f>S594*H594</f>
        <v>0</v>
      </c>
      <c r="U594" s="139">
        <v>1.8200000000000001E-2</v>
      </c>
      <c r="V594" s="139">
        <f>U594*H594</f>
        <v>0.70157360000000002</v>
      </c>
      <c r="W594" s="139">
        <v>0</v>
      </c>
      <c r="X594" s="140">
        <f>W594*H594</f>
        <v>0</v>
      </c>
      <c r="AR594" s="16" t="s">
        <v>222</v>
      </c>
      <c r="AT594" s="16" t="s">
        <v>159</v>
      </c>
      <c r="AU594" s="16" t="s">
        <v>98</v>
      </c>
      <c r="AY594" s="16" t="s">
        <v>145</v>
      </c>
      <c r="BE594" s="98">
        <f>IF(O594="základní",K594,0)</f>
        <v>0</v>
      </c>
      <c r="BF594" s="98">
        <f>IF(O594="snížená",K594,0)</f>
        <v>0</v>
      </c>
      <c r="BG594" s="98">
        <f>IF(O594="zákl. přenesená",K594,0)</f>
        <v>0</v>
      </c>
      <c r="BH594" s="98">
        <f>IF(O594="sníž. přenesená",K594,0)</f>
        <v>0</v>
      </c>
      <c r="BI594" s="98">
        <f>IF(O594="nulová",K594,0)</f>
        <v>0</v>
      </c>
      <c r="BJ594" s="16" t="s">
        <v>23</v>
      </c>
      <c r="BK594" s="98">
        <f>ROUND(P594*H594,2)</f>
        <v>0</v>
      </c>
      <c r="BL594" s="16" t="s">
        <v>161</v>
      </c>
      <c r="BM594" s="16" t="s">
        <v>749</v>
      </c>
    </row>
    <row r="595" spans="2:65" s="10" customFormat="1" x14ac:dyDescent="0.3">
      <c r="B595" s="141"/>
      <c r="D595" s="437" t="s">
        <v>150</v>
      </c>
      <c r="E595" s="144" t="s">
        <v>3</v>
      </c>
      <c r="F595" s="442" t="s">
        <v>515</v>
      </c>
      <c r="H595" s="144" t="s">
        <v>3</v>
      </c>
      <c r="I595" s="441"/>
      <c r="J595" s="441"/>
      <c r="M595" s="141"/>
      <c r="N595" s="142"/>
      <c r="O595" s="182"/>
      <c r="P595" s="182"/>
      <c r="Q595" s="182"/>
      <c r="R595" s="182"/>
      <c r="S595" s="182"/>
      <c r="T595" s="182"/>
      <c r="U595" s="182"/>
      <c r="V595" s="182"/>
      <c r="W595" s="182"/>
      <c r="X595" s="143"/>
      <c r="AT595" s="144" t="s">
        <v>150</v>
      </c>
      <c r="AU595" s="144" t="s">
        <v>98</v>
      </c>
      <c r="AV595" s="10" t="s">
        <v>23</v>
      </c>
      <c r="AW595" s="10" t="s">
        <v>5</v>
      </c>
      <c r="AX595" s="10" t="s">
        <v>83</v>
      </c>
      <c r="AY595" s="144" t="s">
        <v>145</v>
      </c>
    </row>
    <row r="596" spans="2:65" s="11" customFormat="1" x14ac:dyDescent="0.3">
      <c r="B596" s="145"/>
      <c r="D596" s="437" t="s">
        <v>150</v>
      </c>
      <c r="E596" s="148" t="s">
        <v>3</v>
      </c>
      <c r="F596" s="440" t="s">
        <v>750</v>
      </c>
      <c r="H596" s="439">
        <v>38.548000000000002</v>
      </c>
      <c r="I596" s="438"/>
      <c r="J596" s="438"/>
      <c r="M596" s="145"/>
      <c r="N596" s="146"/>
      <c r="O596" s="177"/>
      <c r="P596" s="177"/>
      <c r="Q596" s="177"/>
      <c r="R596" s="177"/>
      <c r="S596" s="177"/>
      <c r="T596" s="177"/>
      <c r="U596" s="177"/>
      <c r="V596" s="177"/>
      <c r="W596" s="177"/>
      <c r="X596" s="147"/>
      <c r="AT596" s="148" t="s">
        <v>150</v>
      </c>
      <c r="AU596" s="148" t="s">
        <v>98</v>
      </c>
      <c r="AV596" s="11" t="s">
        <v>98</v>
      </c>
      <c r="AW596" s="11" t="s">
        <v>5</v>
      </c>
      <c r="AX596" s="11" t="s">
        <v>83</v>
      </c>
      <c r="AY596" s="148" t="s">
        <v>145</v>
      </c>
    </row>
    <row r="597" spans="2:65" s="12" customFormat="1" x14ac:dyDescent="0.3">
      <c r="B597" s="149"/>
      <c r="D597" s="445" t="s">
        <v>150</v>
      </c>
      <c r="E597" s="444" t="s">
        <v>3</v>
      </c>
      <c r="F597" s="443" t="s">
        <v>151</v>
      </c>
      <c r="H597" s="150">
        <v>38.548000000000002</v>
      </c>
      <c r="I597" s="434"/>
      <c r="J597" s="434"/>
      <c r="M597" s="149"/>
      <c r="N597" s="151"/>
      <c r="O597" s="178"/>
      <c r="P597" s="178"/>
      <c r="Q597" s="178"/>
      <c r="R597" s="178"/>
      <c r="S597" s="178"/>
      <c r="T597" s="178"/>
      <c r="U597" s="178"/>
      <c r="V597" s="178"/>
      <c r="W597" s="178"/>
      <c r="X597" s="152"/>
      <c r="AT597" s="153" t="s">
        <v>150</v>
      </c>
      <c r="AU597" s="153" t="s">
        <v>98</v>
      </c>
      <c r="AV597" s="12" t="s">
        <v>149</v>
      </c>
      <c r="AW597" s="12" t="s">
        <v>5</v>
      </c>
      <c r="AX597" s="12" t="s">
        <v>23</v>
      </c>
      <c r="AY597" s="153" t="s">
        <v>145</v>
      </c>
    </row>
    <row r="598" spans="2:65" s="173" customFormat="1" ht="22.5" customHeight="1" x14ac:dyDescent="0.3">
      <c r="B598" s="117"/>
      <c r="C598" s="134" t="s">
        <v>751</v>
      </c>
      <c r="D598" s="134" t="s">
        <v>147</v>
      </c>
      <c r="E598" s="135" t="s">
        <v>752</v>
      </c>
      <c r="F598" s="179" t="s">
        <v>753</v>
      </c>
      <c r="G598" s="136" t="s">
        <v>148</v>
      </c>
      <c r="H598" s="137">
        <v>191.55</v>
      </c>
      <c r="I598" s="181"/>
      <c r="J598" s="181"/>
      <c r="K598" s="180">
        <f>ROUND(P598*H598,2)</f>
        <v>0</v>
      </c>
      <c r="L598" s="179" t="s">
        <v>1652</v>
      </c>
      <c r="M598" s="33"/>
      <c r="N598" s="138" t="s">
        <v>3</v>
      </c>
      <c r="O598" s="41" t="s">
        <v>46</v>
      </c>
      <c r="P598" s="191">
        <f>I598+J598</f>
        <v>0</v>
      </c>
      <c r="Q598" s="191">
        <f>ROUND(I598*H598,2)</f>
        <v>0</v>
      </c>
      <c r="R598" s="191">
        <f>ROUND(J598*H598,2)</f>
        <v>0</v>
      </c>
      <c r="S598" s="168"/>
      <c r="T598" s="139">
        <f>S598*H598</f>
        <v>0</v>
      </c>
      <c r="U598" s="139">
        <v>2.9999999999999997E-4</v>
      </c>
      <c r="V598" s="139">
        <f>U598*H598</f>
        <v>5.7464999999999995E-2</v>
      </c>
      <c r="W598" s="139">
        <v>0</v>
      </c>
      <c r="X598" s="140">
        <f>W598*H598</f>
        <v>0</v>
      </c>
      <c r="AR598" s="16" t="s">
        <v>161</v>
      </c>
      <c r="AT598" s="16" t="s">
        <v>147</v>
      </c>
      <c r="AU598" s="16" t="s">
        <v>98</v>
      </c>
      <c r="AY598" s="16" t="s">
        <v>145</v>
      </c>
      <c r="BE598" s="98">
        <f>IF(O598="základní",K598,0)</f>
        <v>0</v>
      </c>
      <c r="BF598" s="98">
        <f>IF(O598="snížená",K598,0)</f>
        <v>0</v>
      </c>
      <c r="BG598" s="98">
        <f>IF(O598="zákl. přenesená",K598,0)</f>
        <v>0</v>
      </c>
      <c r="BH598" s="98">
        <f>IF(O598="sníž. přenesená",K598,0)</f>
        <v>0</v>
      </c>
      <c r="BI598" s="98">
        <f>IF(O598="nulová",K598,0)</f>
        <v>0</v>
      </c>
      <c r="BJ598" s="16" t="s">
        <v>23</v>
      </c>
      <c r="BK598" s="98">
        <f>ROUND(P598*H598,2)</f>
        <v>0</v>
      </c>
      <c r="BL598" s="16" t="s">
        <v>161</v>
      </c>
      <c r="BM598" s="16" t="s">
        <v>754</v>
      </c>
    </row>
    <row r="599" spans="2:65" s="11" customFormat="1" x14ac:dyDescent="0.3">
      <c r="B599" s="145"/>
      <c r="D599" s="437" t="s">
        <v>150</v>
      </c>
      <c r="E599" s="148" t="s">
        <v>3</v>
      </c>
      <c r="F599" s="440" t="s">
        <v>421</v>
      </c>
      <c r="H599" s="439">
        <v>191.55</v>
      </c>
      <c r="I599" s="438"/>
      <c r="J599" s="438"/>
      <c r="M599" s="145"/>
      <c r="N599" s="146"/>
      <c r="O599" s="177"/>
      <c r="P599" s="177"/>
      <c r="Q599" s="177"/>
      <c r="R599" s="177"/>
      <c r="S599" s="177"/>
      <c r="T599" s="177"/>
      <c r="U599" s="177"/>
      <c r="V599" s="177"/>
      <c r="W599" s="177"/>
      <c r="X599" s="147"/>
      <c r="AT599" s="148" t="s">
        <v>150</v>
      </c>
      <c r="AU599" s="148" t="s">
        <v>98</v>
      </c>
      <c r="AV599" s="11" t="s">
        <v>98</v>
      </c>
      <c r="AW599" s="11" t="s">
        <v>5</v>
      </c>
      <c r="AX599" s="11" t="s">
        <v>83</v>
      </c>
      <c r="AY599" s="148" t="s">
        <v>145</v>
      </c>
    </row>
    <row r="600" spans="2:65" s="12" customFormat="1" x14ac:dyDescent="0.3">
      <c r="B600" s="149"/>
      <c r="D600" s="445" t="s">
        <v>150</v>
      </c>
      <c r="E600" s="444" t="s">
        <v>3</v>
      </c>
      <c r="F600" s="443" t="s">
        <v>151</v>
      </c>
      <c r="H600" s="150">
        <v>191.55</v>
      </c>
      <c r="I600" s="434"/>
      <c r="J600" s="434"/>
      <c r="M600" s="149"/>
      <c r="N600" s="151"/>
      <c r="O600" s="178"/>
      <c r="P600" s="178"/>
      <c r="Q600" s="178"/>
      <c r="R600" s="178"/>
      <c r="S600" s="178"/>
      <c r="T600" s="178"/>
      <c r="U600" s="178"/>
      <c r="V600" s="178"/>
      <c r="W600" s="178"/>
      <c r="X600" s="152"/>
      <c r="AT600" s="153" t="s">
        <v>150</v>
      </c>
      <c r="AU600" s="153" t="s">
        <v>98</v>
      </c>
      <c r="AV600" s="12" t="s">
        <v>149</v>
      </c>
      <c r="AW600" s="12" t="s">
        <v>5</v>
      </c>
      <c r="AX600" s="12" t="s">
        <v>23</v>
      </c>
      <c r="AY600" s="153" t="s">
        <v>145</v>
      </c>
    </row>
    <row r="601" spans="2:65" s="173" customFormat="1" ht="22.5" customHeight="1" x14ac:dyDescent="0.3">
      <c r="B601" s="117"/>
      <c r="C601" s="134" t="s">
        <v>755</v>
      </c>
      <c r="D601" s="134" t="s">
        <v>147</v>
      </c>
      <c r="E601" s="135" t="s">
        <v>756</v>
      </c>
      <c r="F601" s="179" t="s">
        <v>757</v>
      </c>
      <c r="G601" s="136" t="s">
        <v>148</v>
      </c>
      <c r="H601" s="137">
        <v>191.55</v>
      </c>
      <c r="I601" s="181"/>
      <c r="J601" s="181"/>
      <c r="K601" s="180">
        <f>ROUND(P601*H601,2)</f>
        <v>0</v>
      </c>
      <c r="L601" s="179" t="s">
        <v>1652</v>
      </c>
      <c r="M601" s="33"/>
      <c r="N601" s="138" t="s">
        <v>3</v>
      </c>
      <c r="O601" s="41" t="s">
        <v>46</v>
      </c>
      <c r="P601" s="191">
        <f>I601+J601</f>
        <v>0</v>
      </c>
      <c r="Q601" s="191">
        <f>ROUND(I601*H601,2)</f>
        <v>0</v>
      </c>
      <c r="R601" s="191">
        <f>ROUND(J601*H601,2)</f>
        <v>0</v>
      </c>
      <c r="S601" s="168"/>
      <c r="T601" s="139">
        <f>S601*H601</f>
        <v>0</v>
      </c>
      <c r="U601" s="139">
        <v>7.7000000000000002E-3</v>
      </c>
      <c r="V601" s="139">
        <f>U601*H601</f>
        <v>1.4749350000000001</v>
      </c>
      <c r="W601" s="139">
        <v>0</v>
      </c>
      <c r="X601" s="140">
        <f>W601*H601</f>
        <v>0</v>
      </c>
      <c r="AR601" s="16" t="s">
        <v>161</v>
      </c>
      <c r="AT601" s="16" t="s">
        <v>147</v>
      </c>
      <c r="AU601" s="16" t="s">
        <v>98</v>
      </c>
      <c r="AY601" s="16" t="s">
        <v>145</v>
      </c>
      <c r="BE601" s="98">
        <f>IF(O601="základní",K601,0)</f>
        <v>0</v>
      </c>
      <c r="BF601" s="98">
        <f>IF(O601="snížená",K601,0)</f>
        <v>0</v>
      </c>
      <c r="BG601" s="98">
        <f>IF(O601="zákl. přenesená",K601,0)</f>
        <v>0</v>
      </c>
      <c r="BH601" s="98">
        <f>IF(O601="sníž. přenesená",K601,0)</f>
        <v>0</v>
      </c>
      <c r="BI601" s="98">
        <f>IF(O601="nulová",K601,0)</f>
        <v>0</v>
      </c>
      <c r="BJ601" s="16" t="s">
        <v>23</v>
      </c>
      <c r="BK601" s="98">
        <f>ROUND(P601*H601,2)</f>
        <v>0</v>
      </c>
      <c r="BL601" s="16" t="s">
        <v>161</v>
      </c>
      <c r="BM601" s="16" t="s">
        <v>758</v>
      </c>
    </row>
    <row r="602" spans="2:65" s="10" customFormat="1" x14ac:dyDescent="0.3">
      <c r="B602" s="141"/>
      <c r="D602" s="437" t="s">
        <v>150</v>
      </c>
      <c r="E602" s="144" t="s">
        <v>3</v>
      </c>
      <c r="F602" s="442" t="s">
        <v>759</v>
      </c>
      <c r="H602" s="144" t="s">
        <v>3</v>
      </c>
      <c r="I602" s="441"/>
      <c r="J602" s="441"/>
      <c r="M602" s="141"/>
      <c r="N602" s="142"/>
      <c r="O602" s="182"/>
      <c r="P602" s="182"/>
      <c r="Q602" s="182"/>
      <c r="R602" s="182"/>
      <c r="S602" s="182"/>
      <c r="T602" s="182"/>
      <c r="U602" s="182"/>
      <c r="V602" s="182"/>
      <c r="W602" s="182"/>
      <c r="X602" s="143"/>
      <c r="AT602" s="144" t="s">
        <v>150</v>
      </c>
      <c r="AU602" s="144" t="s">
        <v>98</v>
      </c>
      <c r="AV602" s="10" t="s">
        <v>23</v>
      </c>
      <c r="AW602" s="10" t="s">
        <v>5</v>
      </c>
      <c r="AX602" s="10" t="s">
        <v>83</v>
      </c>
      <c r="AY602" s="144" t="s">
        <v>145</v>
      </c>
    </row>
    <row r="603" spans="2:65" s="11" customFormat="1" x14ac:dyDescent="0.3">
      <c r="B603" s="145"/>
      <c r="D603" s="437" t="s">
        <v>150</v>
      </c>
      <c r="E603" s="148" t="s">
        <v>3</v>
      </c>
      <c r="F603" s="440" t="s">
        <v>421</v>
      </c>
      <c r="H603" s="439">
        <v>191.55</v>
      </c>
      <c r="I603" s="438"/>
      <c r="J603" s="438"/>
      <c r="M603" s="145"/>
      <c r="N603" s="146"/>
      <c r="O603" s="177"/>
      <c r="P603" s="177"/>
      <c r="Q603" s="177"/>
      <c r="R603" s="177"/>
      <c r="S603" s="177"/>
      <c r="T603" s="177"/>
      <c r="U603" s="177"/>
      <c r="V603" s="177"/>
      <c r="W603" s="177"/>
      <c r="X603" s="147"/>
      <c r="AT603" s="148" t="s">
        <v>150</v>
      </c>
      <c r="AU603" s="148" t="s">
        <v>98</v>
      </c>
      <c r="AV603" s="11" t="s">
        <v>98</v>
      </c>
      <c r="AW603" s="11" t="s">
        <v>5</v>
      </c>
      <c r="AX603" s="11" t="s">
        <v>83</v>
      </c>
      <c r="AY603" s="148" t="s">
        <v>145</v>
      </c>
    </row>
    <row r="604" spans="2:65" s="12" customFormat="1" x14ac:dyDescent="0.3">
      <c r="B604" s="149"/>
      <c r="D604" s="445" t="s">
        <v>150</v>
      </c>
      <c r="E604" s="444" t="s">
        <v>3</v>
      </c>
      <c r="F604" s="443" t="s">
        <v>151</v>
      </c>
      <c r="H604" s="150">
        <v>191.55</v>
      </c>
      <c r="I604" s="434"/>
      <c r="J604" s="434"/>
      <c r="M604" s="149"/>
      <c r="N604" s="151"/>
      <c r="O604" s="178"/>
      <c r="P604" s="178"/>
      <c r="Q604" s="178"/>
      <c r="R604" s="178"/>
      <c r="S604" s="178"/>
      <c r="T604" s="178"/>
      <c r="U604" s="178"/>
      <c r="V604" s="178"/>
      <c r="W604" s="178"/>
      <c r="X604" s="152"/>
      <c r="AT604" s="153" t="s">
        <v>150</v>
      </c>
      <c r="AU604" s="153" t="s">
        <v>98</v>
      </c>
      <c r="AV604" s="12" t="s">
        <v>149</v>
      </c>
      <c r="AW604" s="12" t="s">
        <v>5</v>
      </c>
      <c r="AX604" s="12" t="s">
        <v>23</v>
      </c>
      <c r="AY604" s="153" t="s">
        <v>145</v>
      </c>
    </row>
    <row r="605" spans="2:65" s="173" customFormat="1" ht="31.5" customHeight="1" x14ac:dyDescent="0.3">
      <c r="B605" s="117"/>
      <c r="C605" s="134" t="s">
        <v>760</v>
      </c>
      <c r="D605" s="134" t="s">
        <v>147</v>
      </c>
      <c r="E605" s="135" t="s">
        <v>761</v>
      </c>
      <c r="F605" s="179" t="s">
        <v>762</v>
      </c>
      <c r="G605" s="136" t="s">
        <v>148</v>
      </c>
      <c r="H605" s="137">
        <v>191.55</v>
      </c>
      <c r="I605" s="181"/>
      <c r="J605" s="181"/>
      <c r="K605" s="180">
        <f>ROUND(P605*H605,2)</f>
        <v>0</v>
      </c>
      <c r="L605" s="179" t="s">
        <v>1652</v>
      </c>
      <c r="M605" s="33"/>
      <c r="N605" s="138" t="s">
        <v>3</v>
      </c>
      <c r="O605" s="41" t="s">
        <v>46</v>
      </c>
      <c r="P605" s="191">
        <f>I605+J605</f>
        <v>0</v>
      </c>
      <c r="Q605" s="191">
        <f>ROUND(I605*H605,2)</f>
        <v>0</v>
      </c>
      <c r="R605" s="191">
        <f>ROUND(J605*H605,2)</f>
        <v>0</v>
      </c>
      <c r="S605" s="168"/>
      <c r="T605" s="139">
        <f>S605*H605</f>
        <v>0</v>
      </c>
      <c r="U605" s="139">
        <v>1.9300000000000001E-3</v>
      </c>
      <c r="V605" s="139">
        <f>U605*H605</f>
        <v>0.36969150000000006</v>
      </c>
      <c r="W605" s="139">
        <v>0</v>
      </c>
      <c r="X605" s="140">
        <f>W605*H605</f>
        <v>0</v>
      </c>
      <c r="AR605" s="16" t="s">
        <v>161</v>
      </c>
      <c r="AT605" s="16" t="s">
        <v>147</v>
      </c>
      <c r="AU605" s="16" t="s">
        <v>98</v>
      </c>
      <c r="AY605" s="16" t="s">
        <v>145</v>
      </c>
      <c r="BE605" s="98">
        <f>IF(O605="základní",K605,0)</f>
        <v>0</v>
      </c>
      <c r="BF605" s="98">
        <f>IF(O605="snížená",K605,0)</f>
        <v>0</v>
      </c>
      <c r="BG605" s="98">
        <f>IF(O605="zákl. přenesená",K605,0)</f>
        <v>0</v>
      </c>
      <c r="BH605" s="98">
        <f>IF(O605="sníž. přenesená",K605,0)</f>
        <v>0</v>
      </c>
      <c r="BI605" s="98">
        <f>IF(O605="nulová",K605,0)</f>
        <v>0</v>
      </c>
      <c r="BJ605" s="16" t="s">
        <v>23</v>
      </c>
      <c r="BK605" s="98">
        <f>ROUND(P605*H605,2)</f>
        <v>0</v>
      </c>
      <c r="BL605" s="16" t="s">
        <v>161</v>
      </c>
      <c r="BM605" s="16" t="s">
        <v>763</v>
      </c>
    </row>
    <row r="606" spans="2:65" s="10" customFormat="1" x14ac:dyDescent="0.3">
      <c r="B606" s="141"/>
      <c r="D606" s="437" t="s">
        <v>150</v>
      </c>
      <c r="E606" s="144" t="s">
        <v>3</v>
      </c>
      <c r="F606" s="442" t="s">
        <v>420</v>
      </c>
      <c r="H606" s="144" t="s">
        <v>3</v>
      </c>
      <c r="I606" s="441"/>
      <c r="J606" s="441"/>
      <c r="M606" s="141"/>
      <c r="N606" s="142"/>
      <c r="O606" s="182"/>
      <c r="P606" s="182"/>
      <c r="Q606" s="182"/>
      <c r="R606" s="182"/>
      <c r="S606" s="182"/>
      <c r="T606" s="182"/>
      <c r="U606" s="182"/>
      <c r="V606" s="182"/>
      <c r="W606" s="182"/>
      <c r="X606" s="143"/>
      <c r="AT606" s="144" t="s">
        <v>150</v>
      </c>
      <c r="AU606" s="144" t="s">
        <v>98</v>
      </c>
      <c r="AV606" s="10" t="s">
        <v>23</v>
      </c>
      <c r="AW606" s="10" t="s">
        <v>5</v>
      </c>
      <c r="AX606" s="10" t="s">
        <v>83</v>
      </c>
      <c r="AY606" s="144" t="s">
        <v>145</v>
      </c>
    </row>
    <row r="607" spans="2:65" s="11" customFormat="1" x14ac:dyDescent="0.3">
      <c r="B607" s="145"/>
      <c r="D607" s="437" t="s">
        <v>150</v>
      </c>
      <c r="E607" s="148" t="s">
        <v>3</v>
      </c>
      <c r="F607" s="440" t="s">
        <v>421</v>
      </c>
      <c r="H607" s="439">
        <v>191.55</v>
      </c>
      <c r="I607" s="438"/>
      <c r="J607" s="438"/>
      <c r="M607" s="145"/>
      <c r="N607" s="146"/>
      <c r="O607" s="177"/>
      <c r="P607" s="177"/>
      <c r="Q607" s="177"/>
      <c r="R607" s="177"/>
      <c r="S607" s="177"/>
      <c r="T607" s="177"/>
      <c r="U607" s="177"/>
      <c r="V607" s="177"/>
      <c r="W607" s="177"/>
      <c r="X607" s="147"/>
      <c r="AT607" s="148" t="s">
        <v>150</v>
      </c>
      <c r="AU607" s="148" t="s">
        <v>98</v>
      </c>
      <c r="AV607" s="11" t="s">
        <v>98</v>
      </c>
      <c r="AW607" s="11" t="s">
        <v>5</v>
      </c>
      <c r="AX607" s="11" t="s">
        <v>83</v>
      </c>
      <c r="AY607" s="148" t="s">
        <v>145</v>
      </c>
    </row>
    <row r="608" spans="2:65" s="12" customFormat="1" x14ac:dyDescent="0.3">
      <c r="B608" s="149"/>
      <c r="D608" s="445" t="s">
        <v>150</v>
      </c>
      <c r="E608" s="444" t="s">
        <v>3</v>
      </c>
      <c r="F608" s="443" t="s">
        <v>151</v>
      </c>
      <c r="H608" s="150">
        <v>191.55</v>
      </c>
      <c r="I608" s="434"/>
      <c r="J608" s="434"/>
      <c r="M608" s="149"/>
      <c r="N608" s="151"/>
      <c r="O608" s="178"/>
      <c r="P608" s="178"/>
      <c r="Q608" s="178"/>
      <c r="R608" s="178"/>
      <c r="S608" s="178"/>
      <c r="T608" s="178"/>
      <c r="U608" s="178"/>
      <c r="V608" s="178"/>
      <c r="W608" s="178"/>
      <c r="X608" s="152"/>
      <c r="AT608" s="153" t="s">
        <v>150</v>
      </c>
      <c r="AU608" s="153" t="s">
        <v>98</v>
      </c>
      <c r="AV608" s="12" t="s">
        <v>149</v>
      </c>
      <c r="AW608" s="12" t="s">
        <v>5</v>
      </c>
      <c r="AX608" s="12" t="s">
        <v>23</v>
      </c>
      <c r="AY608" s="153" t="s">
        <v>145</v>
      </c>
    </row>
    <row r="609" spans="2:65" s="173" customFormat="1" ht="22.5" customHeight="1" x14ac:dyDescent="0.3">
      <c r="B609" s="117"/>
      <c r="C609" s="134" t="s">
        <v>764</v>
      </c>
      <c r="D609" s="134" t="s">
        <v>147</v>
      </c>
      <c r="E609" s="135" t="s">
        <v>765</v>
      </c>
      <c r="F609" s="179" t="s">
        <v>766</v>
      </c>
      <c r="G609" s="136" t="s">
        <v>549</v>
      </c>
      <c r="H609" s="176"/>
      <c r="I609" s="181"/>
      <c r="J609" s="181"/>
      <c r="K609" s="180">
        <f>ROUND(P609*H609,2)</f>
        <v>0</v>
      </c>
      <c r="L609" s="179" t="s">
        <v>1652</v>
      </c>
      <c r="M609" s="33"/>
      <c r="N609" s="138" t="s">
        <v>3</v>
      </c>
      <c r="O609" s="41" t="s">
        <v>46</v>
      </c>
      <c r="P609" s="191">
        <f>I609+J609</f>
        <v>0</v>
      </c>
      <c r="Q609" s="191">
        <f>ROUND(I609*H609,2)</f>
        <v>0</v>
      </c>
      <c r="R609" s="191">
        <f>ROUND(J609*H609,2)</f>
        <v>0</v>
      </c>
      <c r="S609" s="168"/>
      <c r="T609" s="139">
        <f>S609*H609</f>
        <v>0</v>
      </c>
      <c r="U609" s="139">
        <v>0</v>
      </c>
      <c r="V609" s="139">
        <f>U609*H609</f>
        <v>0</v>
      </c>
      <c r="W609" s="139">
        <v>0</v>
      </c>
      <c r="X609" s="140">
        <f>W609*H609</f>
        <v>0</v>
      </c>
      <c r="AR609" s="16" t="s">
        <v>161</v>
      </c>
      <c r="AT609" s="16" t="s">
        <v>147</v>
      </c>
      <c r="AU609" s="16" t="s">
        <v>98</v>
      </c>
      <c r="AY609" s="16" t="s">
        <v>145</v>
      </c>
      <c r="BE609" s="98">
        <f>IF(O609="základní",K609,0)</f>
        <v>0</v>
      </c>
      <c r="BF609" s="98">
        <f>IF(O609="snížená",K609,0)</f>
        <v>0</v>
      </c>
      <c r="BG609" s="98">
        <f>IF(O609="zákl. přenesená",K609,0)</f>
        <v>0</v>
      </c>
      <c r="BH609" s="98">
        <f>IF(O609="sníž. přenesená",K609,0)</f>
        <v>0</v>
      </c>
      <c r="BI609" s="98">
        <f>IF(O609="nulová",K609,0)</f>
        <v>0</v>
      </c>
      <c r="BJ609" s="16" t="s">
        <v>23</v>
      </c>
      <c r="BK609" s="98">
        <f>ROUND(P609*H609,2)</f>
        <v>0</v>
      </c>
      <c r="BL609" s="16" t="s">
        <v>161</v>
      </c>
      <c r="BM609" s="16" t="s">
        <v>767</v>
      </c>
    </row>
    <row r="610" spans="2:65" s="9" customFormat="1" ht="29.85" customHeight="1" x14ac:dyDescent="0.3">
      <c r="B610" s="124"/>
      <c r="D610" s="431" t="s">
        <v>82</v>
      </c>
      <c r="E610" s="133" t="s">
        <v>1660</v>
      </c>
      <c r="F610" s="133" t="s">
        <v>1659</v>
      </c>
      <c r="I610" s="430"/>
      <c r="J610" s="430"/>
      <c r="K610" s="429">
        <f>BK610</f>
        <v>0</v>
      </c>
      <c r="M610" s="124"/>
      <c r="N610" s="126"/>
      <c r="O610" s="125"/>
      <c r="P610" s="125"/>
      <c r="Q610" s="127">
        <f>SUM(Q611:Q625)</f>
        <v>0</v>
      </c>
      <c r="R610" s="127">
        <f>SUM(R611:R625)</f>
        <v>0</v>
      </c>
      <c r="S610" s="125"/>
      <c r="T610" s="128">
        <f>SUM(T611:T625)</f>
        <v>0</v>
      </c>
      <c r="U610" s="125"/>
      <c r="V610" s="128">
        <f>SUM(V611:V625)</f>
        <v>0.56181591000000008</v>
      </c>
      <c r="W610" s="125"/>
      <c r="X610" s="129">
        <f>SUM(X611:X625)</f>
        <v>0</v>
      </c>
      <c r="AR610" s="130" t="s">
        <v>98</v>
      </c>
      <c r="AT610" s="131" t="s">
        <v>82</v>
      </c>
      <c r="AU610" s="131" t="s">
        <v>23</v>
      </c>
      <c r="AY610" s="130" t="s">
        <v>145</v>
      </c>
      <c r="BK610" s="132">
        <f>SUM(BK611:BK625)</f>
        <v>0</v>
      </c>
    </row>
    <row r="611" spans="2:65" s="173" customFormat="1" ht="22.5" customHeight="1" x14ac:dyDescent="0.3">
      <c r="B611" s="117"/>
      <c r="C611" s="134" t="s">
        <v>768</v>
      </c>
      <c r="D611" s="134" t="s">
        <v>147</v>
      </c>
      <c r="E611" s="135" t="s">
        <v>769</v>
      </c>
      <c r="F611" s="179" t="s">
        <v>770</v>
      </c>
      <c r="G611" s="136" t="s">
        <v>148</v>
      </c>
      <c r="H611" s="137">
        <v>158.03</v>
      </c>
      <c r="I611" s="181"/>
      <c r="J611" s="181"/>
      <c r="K611" s="180">
        <f>ROUND(P611*H611,2)</f>
        <v>0</v>
      </c>
      <c r="L611" s="179" t="s">
        <v>3</v>
      </c>
      <c r="M611" s="33"/>
      <c r="N611" s="138" t="s">
        <v>3</v>
      </c>
      <c r="O611" s="41" t="s">
        <v>46</v>
      </c>
      <c r="P611" s="191">
        <f>I611+J611</f>
        <v>0</v>
      </c>
      <c r="Q611" s="191">
        <f>ROUND(I611*H611,2)</f>
        <v>0</v>
      </c>
      <c r="R611" s="191">
        <f>ROUND(J611*H611,2)</f>
        <v>0</v>
      </c>
      <c r="S611" s="168"/>
      <c r="T611" s="139">
        <f>S611*H611</f>
        <v>0</v>
      </c>
      <c r="U611" s="139">
        <v>2.9999999999999997E-4</v>
      </c>
      <c r="V611" s="139">
        <f>U611*H611</f>
        <v>4.7408999999999993E-2</v>
      </c>
      <c r="W611" s="139">
        <v>0</v>
      </c>
      <c r="X611" s="140">
        <f>W611*H611</f>
        <v>0</v>
      </c>
      <c r="AR611" s="16" t="s">
        <v>161</v>
      </c>
      <c r="AT611" s="16" t="s">
        <v>147</v>
      </c>
      <c r="AU611" s="16" t="s">
        <v>98</v>
      </c>
      <c r="AY611" s="16" t="s">
        <v>145</v>
      </c>
      <c r="BE611" s="98">
        <f>IF(O611="základní",K611,0)</f>
        <v>0</v>
      </c>
      <c r="BF611" s="98">
        <f>IF(O611="snížená",K611,0)</f>
        <v>0</v>
      </c>
      <c r="BG611" s="98">
        <f>IF(O611="zákl. přenesená",K611,0)</f>
        <v>0</v>
      </c>
      <c r="BH611" s="98">
        <f>IF(O611="sníž. přenesená",K611,0)</f>
        <v>0</v>
      </c>
      <c r="BI611" s="98">
        <f>IF(O611="nulová",K611,0)</f>
        <v>0</v>
      </c>
      <c r="BJ611" s="16" t="s">
        <v>23</v>
      </c>
      <c r="BK611" s="98">
        <f>ROUND(P611*H611,2)</f>
        <v>0</v>
      </c>
      <c r="BL611" s="16" t="s">
        <v>161</v>
      </c>
      <c r="BM611" s="16" t="s">
        <v>771</v>
      </c>
    </row>
    <row r="612" spans="2:65" s="10" customFormat="1" x14ac:dyDescent="0.3">
      <c r="B612" s="141"/>
      <c r="D612" s="437" t="s">
        <v>150</v>
      </c>
      <c r="E612" s="144" t="s">
        <v>3</v>
      </c>
      <c r="F612" s="442" t="s">
        <v>561</v>
      </c>
      <c r="H612" s="144" t="s">
        <v>3</v>
      </c>
      <c r="I612" s="441"/>
      <c r="J612" s="441"/>
      <c r="M612" s="141"/>
      <c r="N612" s="142"/>
      <c r="O612" s="182"/>
      <c r="P612" s="182"/>
      <c r="Q612" s="182"/>
      <c r="R612" s="182"/>
      <c r="S612" s="182"/>
      <c r="T612" s="182"/>
      <c r="U612" s="182"/>
      <c r="V612" s="182"/>
      <c r="W612" s="182"/>
      <c r="X612" s="143"/>
      <c r="AT612" s="144" t="s">
        <v>150</v>
      </c>
      <c r="AU612" s="144" t="s">
        <v>98</v>
      </c>
      <c r="AV612" s="10" t="s">
        <v>23</v>
      </c>
      <c r="AW612" s="10" t="s">
        <v>5</v>
      </c>
      <c r="AX612" s="10" t="s">
        <v>83</v>
      </c>
      <c r="AY612" s="144" t="s">
        <v>145</v>
      </c>
    </row>
    <row r="613" spans="2:65" s="11" customFormat="1" x14ac:dyDescent="0.3">
      <c r="B613" s="145"/>
      <c r="D613" s="437" t="s">
        <v>150</v>
      </c>
      <c r="E613" s="148" t="s">
        <v>3</v>
      </c>
      <c r="F613" s="440" t="s">
        <v>772</v>
      </c>
      <c r="H613" s="439">
        <v>158.03</v>
      </c>
      <c r="I613" s="438"/>
      <c r="J613" s="438"/>
      <c r="M613" s="145"/>
      <c r="N613" s="146"/>
      <c r="O613" s="177"/>
      <c r="P613" s="177"/>
      <c r="Q613" s="177"/>
      <c r="R613" s="177"/>
      <c r="S613" s="177"/>
      <c r="T613" s="177"/>
      <c r="U613" s="177"/>
      <c r="V613" s="177"/>
      <c r="W613" s="177"/>
      <c r="X613" s="147"/>
      <c r="AT613" s="148" t="s">
        <v>150</v>
      </c>
      <c r="AU613" s="148" t="s">
        <v>98</v>
      </c>
      <c r="AV613" s="11" t="s">
        <v>98</v>
      </c>
      <c r="AW613" s="11" t="s">
        <v>5</v>
      </c>
      <c r="AX613" s="11" t="s">
        <v>83</v>
      </c>
      <c r="AY613" s="148" t="s">
        <v>145</v>
      </c>
    </row>
    <row r="614" spans="2:65" s="12" customFormat="1" x14ac:dyDescent="0.3">
      <c r="B614" s="149"/>
      <c r="D614" s="445" t="s">
        <v>150</v>
      </c>
      <c r="E614" s="444" t="s">
        <v>3</v>
      </c>
      <c r="F614" s="443" t="s">
        <v>151</v>
      </c>
      <c r="H614" s="150">
        <v>158.03</v>
      </c>
      <c r="I614" s="434"/>
      <c r="J614" s="434"/>
      <c r="M614" s="149"/>
      <c r="N614" s="151"/>
      <c r="O614" s="178"/>
      <c r="P614" s="178"/>
      <c r="Q614" s="178"/>
      <c r="R614" s="178"/>
      <c r="S614" s="178"/>
      <c r="T614" s="178"/>
      <c r="U614" s="178"/>
      <c r="V614" s="178"/>
      <c r="W614" s="178"/>
      <c r="X614" s="152"/>
      <c r="AT614" s="153" t="s">
        <v>150</v>
      </c>
      <c r="AU614" s="153" t="s">
        <v>98</v>
      </c>
      <c r="AV614" s="12" t="s">
        <v>149</v>
      </c>
      <c r="AW614" s="12" t="s">
        <v>5</v>
      </c>
      <c r="AX614" s="12" t="s">
        <v>23</v>
      </c>
      <c r="AY614" s="153" t="s">
        <v>145</v>
      </c>
    </row>
    <row r="615" spans="2:65" s="173" customFormat="1" ht="22.5" customHeight="1" x14ac:dyDescent="0.3">
      <c r="B615" s="117"/>
      <c r="C615" s="154" t="s">
        <v>773</v>
      </c>
      <c r="D615" s="154" t="s">
        <v>159</v>
      </c>
      <c r="E615" s="155" t="s">
        <v>774</v>
      </c>
      <c r="F615" s="183" t="s">
        <v>775</v>
      </c>
      <c r="G615" s="156" t="s">
        <v>148</v>
      </c>
      <c r="H615" s="157">
        <v>173.833</v>
      </c>
      <c r="I615" s="158"/>
      <c r="J615" s="184"/>
      <c r="K615" s="448">
        <f>ROUND(P615*H615,2)</f>
        <v>0</v>
      </c>
      <c r="L615" s="183" t="s">
        <v>3</v>
      </c>
      <c r="M615" s="447"/>
      <c r="N615" s="446" t="s">
        <v>3</v>
      </c>
      <c r="O615" s="41" t="s">
        <v>46</v>
      </c>
      <c r="P615" s="191">
        <f>I615+J615</f>
        <v>0</v>
      </c>
      <c r="Q615" s="191">
        <f>ROUND(I615*H615,2)</f>
        <v>0</v>
      </c>
      <c r="R615" s="191">
        <f>ROUND(J615*H615,2)</f>
        <v>0</v>
      </c>
      <c r="S615" s="168"/>
      <c r="T615" s="139">
        <f>S615*H615</f>
        <v>0</v>
      </c>
      <c r="U615" s="139">
        <v>2.8700000000000002E-3</v>
      </c>
      <c r="V615" s="139">
        <f>U615*H615</f>
        <v>0.49890071000000002</v>
      </c>
      <c r="W615" s="139">
        <v>0</v>
      </c>
      <c r="X615" s="140">
        <f>W615*H615</f>
        <v>0</v>
      </c>
      <c r="AR615" s="16" t="s">
        <v>222</v>
      </c>
      <c r="AT615" s="16" t="s">
        <v>159</v>
      </c>
      <c r="AU615" s="16" t="s">
        <v>98</v>
      </c>
      <c r="AY615" s="16" t="s">
        <v>145</v>
      </c>
      <c r="BE615" s="98">
        <f>IF(O615="základní",K615,0)</f>
        <v>0</v>
      </c>
      <c r="BF615" s="98">
        <f>IF(O615="snížená",K615,0)</f>
        <v>0</v>
      </c>
      <c r="BG615" s="98">
        <f>IF(O615="zákl. přenesená",K615,0)</f>
        <v>0</v>
      </c>
      <c r="BH615" s="98">
        <f>IF(O615="sníž. přenesená",K615,0)</f>
        <v>0</v>
      </c>
      <c r="BI615" s="98">
        <f>IF(O615="nulová",K615,0)</f>
        <v>0</v>
      </c>
      <c r="BJ615" s="16" t="s">
        <v>23</v>
      </c>
      <c r="BK615" s="98">
        <f>ROUND(P615*H615,2)</f>
        <v>0</v>
      </c>
      <c r="BL615" s="16" t="s">
        <v>161</v>
      </c>
      <c r="BM615" s="16" t="s">
        <v>776</v>
      </c>
    </row>
    <row r="616" spans="2:65" s="10" customFormat="1" x14ac:dyDescent="0.3">
      <c r="B616" s="141"/>
      <c r="D616" s="437" t="s">
        <v>150</v>
      </c>
      <c r="E616" s="144" t="s">
        <v>3</v>
      </c>
      <c r="F616" s="442" t="s">
        <v>561</v>
      </c>
      <c r="H616" s="144" t="s">
        <v>3</v>
      </c>
      <c r="I616" s="441"/>
      <c r="J616" s="441"/>
      <c r="M616" s="141"/>
      <c r="N616" s="142"/>
      <c r="O616" s="182"/>
      <c r="P616" s="182"/>
      <c r="Q616" s="182"/>
      <c r="R616" s="182"/>
      <c r="S616" s="182"/>
      <c r="T616" s="182"/>
      <c r="U616" s="182"/>
      <c r="V616" s="182"/>
      <c r="W616" s="182"/>
      <c r="X616" s="143"/>
      <c r="AT616" s="144" t="s">
        <v>150</v>
      </c>
      <c r="AU616" s="144" t="s">
        <v>98</v>
      </c>
      <c r="AV616" s="10" t="s">
        <v>23</v>
      </c>
      <c r="AW616" s="10" t="s">
        <v>5</v>
      </c>
      <c r="AX616" s="10" t="s">
        <v>83</v>
      </c>
      <c r="AY616" s="144" t="s">
        <v>145</v>
      </c>
    </row>
    <row r="617" spans="2:65" s="11" customFormat="1" x14ac:dyDescent="0.3">
      <c r="B617" s="145"/>
      <c r="D617" s="437" t="s">
        <v>150</v>
      </c>
      <c r="E617" s="148" t="s">
        <v>3</v>
      </c>
      <c r="F617" s="440" t="s">
        <v>777</v>
      </c>
      <c r="H617" s="439">
        <v>173.833</v>
      </c>
      <c r="I617" s="438"/>
      <c r="J617" s="438"/>
      <c r="M617" s="145"/>
      <c r="N617" s="146"/>
      <c r="O617" s="177"/>
      <c r="P617" s="177"/>
      <c r="Q617" s="177"/>
      <c r="R617" s="177"/>
      <c r="S617" s="177"/>
      <c r="T617" s="177"/>
      <c r="U617" s="177"/>
      <c r="V617" s="177"/>
      <c r="W617" s="177"/>
      <c r="X617" s="147"/>
      <c r="AT617" s="148" t="s">
        <v>150</v>
      </c>
      <c r="AU617" s="148" t="s">
        <v>98</v>
      </c>
      <c r="AV617" s="11" t="s">
        <v>98</v>
      </c>
      <c r="AW617" s="11" t="s">
        <v>5</v>
      </c>
      <c r="AX617" s="11" t="s">
        <v>83</v>
      </c>
      <c r="AY617" s="148" t="s">
        <v>145</v>
      </c>
    </row>
    <row r="618" spans="2:65" s="12" customFormat="1" x14ac:dyDescent="0.3">
      <c r="B618" s="149"/>
      <c r="D618" s="445" t="s">
        <v>150</v>
      </c>
      <c r="E618" s="444" t="s">
        <v>3</v>
      </c>
      <c r="F618" s="443" t="s">
        <v>151</v>
      </c>
      <c r="H618" s="150">
        <v>173.833</v>
      </c>
      <c r="I618" s="434"/>
      <c r="J618" s="434"/>
      <c r="M618" s="149"/>
      <c r="N618" s="151"/>
      <c r="O618" s="178"/>
      <c r="P618" s="178"/>
      <c r="Q618" s="178"/>
      <c r="R618" s="178"/>
      <c r="S618" s="178"/>
      <c r="T618" s="178"/>
      <c r="U618" s="178"/>
      <c r="V618" s="178"/>
      <c r="W618" s="178"/>
      <c r="X618" s="152"/>
      <c r="AT618" s="153" t="s">
        <v>150</v>
      </c>
      <c r="AU618" s="153" t="s">
        <v>98</v>
      </c>
      <c r="AV618" s="12" t="s">
        <v>149</v>
      </c>
      <c r="AW618" s="12" t="s">
        <v>5</v>
      </c>
      <c r="AX618" s="12" t="s">
        <v>23</v>
      </c>
      <c r="AY618" s="153" t="s">
        <v>145</v>
      </c>
    </row>
    <row r="619" spans="2:65" s="173" customFormat="1" ht="22.5" customHeight="1" x14ac:dyDescent="0.3">
      <c r="B619" s="117"/>
      <c r="C619" s="134" t="s">
        <v>778</v>
      </c>
      <c r="D619" s="134" t="s">
        <v>147</v>
      </c>
      <c r="E619" s="135" t="s">
        <v>779</v>
      </c>
      <c r="F619" s="179" t="s">
        <v>780</v>
      </c>
      <c r="G619" s="136" t="s">
        <v>224</v>
      </c>
      <c r="H619" s="137">
        <v>50.74</v>
      </c>
      <c r="I619" s="181"/>
      <c r="J619" s="181"/>
      <c r="K619" s="180">
        <f>ROUND(P619*H619,2)</f>
        <v>0</v>
      </c>
      <c r="L619" s="179" t="s">
        <v>3</v>
      </c>
      <c r="M619" s="33"/>
      <c r="N619" s="138" t="s">
        <v>3</v>
      </c>
      <c r="O619" s="41" t="s">
        <v>46</v>
      </c>
      <c r="P619" s="191">
        <f>I619+J619</f>
        <v>0</v>
      </c>
      <c r="Q619" s="191">
        <f>ROUND(I619*H619,2)</f>
        <v>0</v>
      </c>
      <c r="R619" s="191">
        <f>ROUND(J619*H619,2)</f>
        <v>0</v>
      </c>
      <c r="S619" s="168"/>
      <c r="T619" s="139">
        <f>S619*H619</f>
        <v>0</v>
      </c>
      <c r="U619" s="139">
        <v>2.0000000000000002E-5</v>
      </c>
      <c r="V619" s="139">
        <f>U619*H619</f>
        <v>1.0148000000000002E-3</v>
      </c>
      <c r="W619" s="139">
        <v>0</v>
      </c>
      <c r="X619" s="140">
        <f>W619*H619</f>
        <v>0</v>
      </c>
      <c r="AR619" s="16" t="s">
        <v>161</v>
      </c>
      <c r="AT619" s="16" t="s">
        <v>147</v>
      </c>
      <c r="AU619" s="16" t="s">
        <v>98</v>
      </c>
      <c r="AY619" s="16" t="s">
        <v>145</v>
      </c>
      <c r="BE619" s="98">
        <f>IF(O619="základní",K619,0)</f>
        <v>0</v>
      </c>
      <c r="BF619" s="98">
        <f>IF(O619="snížená",K619,0)</f>
        <v>0</v>
      </c>
      <c r="BG619" s="98">
        <f>IF(O619="zákl. přenesená",K619,0)</f>
        <v>0</v>
      </c>
      <c r="BH619" s="98">
        <f>IF(O619="sníž. přenesená",K619,0)</f>
        <v>0</v>
      </c>
      <c r="BI619" s="98">
        <f>IF(O619="nulová",K619,0)</f>
        <v>0</v>
      </c>
      <c r="BJ619" s="16" t="s">
        <v>23</v>
      </c>
      <c r="BK619" s="98">
        <f>ROUND(P619*H619,2)</f>
        <v>0</v>
      </c>
      <c r="BL619" s="16" t="s">
        <v>161</v>
      </c>
      <c r="BM619" s="16" t="s">
        <v>781</v>
      </c>
    </row>
    <row r="620" spans="2:65" s="11" customFormat="1" x14ac:dyDescent="0.3">
      <c r="B620" s="145"/>
      <c r="D620" s="437" t="s">
        <v>150</v>
      </c>
      <c r="E620" s="148" t="s">
        <v>3</v>
      </c>
      <c r="F620" s="440" t="s">
        <v>782</v>
      </c>
      <c r="H620" s="439">
        <v>50.74</v>
      </c>
      <c r="I620" s="438"/>
      <c r="J620" s="438"/>
      <c r="M620" s="145"/>
      <c r="N620" s="146"/>
      <c r="O620" s="177"/>
      <c r="P620" s="177"/>
      <c r="Q620" s="177"/>
      <c r="R620" s="177"/>
      <c r="S620" s="177"/>
      <c r="T620" s="177"/>
      <c r="U620" s="177"/>
      <c r="V620" s="177"/>
      <c r="W620" s="177"/>
      <c r="X620" s="147"/>
      <c r="AT620" s="148" t="s">
        <v>150</v>
      </c>
      <c r="AU620" s="148" t="s">
        <v>98</v>
      </c>
      <c r="AV620" s="11" t="s">
        <v>98</v>
      </c>
      <c r="AW620" s="11" t="s">
        <v>5</v>
      </c>
      <c r="AX620" s="11" t="s">
        <v>83</v>
      </c>
      <c r="AY620" s="148" t="s">
        <v>145</v>
      </c>
    </row>
    <row r="621" spans="2:65" s="12" customFormat="1" x14ac:dyDescent="0.3">
      <c r="B621" s="149"/>
      <c r="D621" s="445" t="s">
        <v>150</v>
      </c>
      <c r="E621" s="444" t="s">
        <v>3</v>
      </c>
      <c r="F621" s="443" t="s">
        <v>151</v>
      </c>
      <c r="H621" s="150">
        <v>50.74</v>
      </c>
      <c r="I621" s="434"/>
      <c r="J621" s="434"/>
      <c r="M621" s="149"/>
      <c r="N621" s="151"/>
      <c r="O621" s="178"/>
      <c r="P621" s="178"/>
      <c r="Q621" s="178"/>
      <c r="R621" s="178"/>
      <c r="S621" s="178"/>
      <c r="T621" s="178"/>
      <c r="U621" s="178"/>
      <c r="V621" s="178"/>
      <c r="W621" s="178"/>
      <c r="X621" s="152"/>
      <c r="AT621" s="153" t="s">
        <v>150</v>
      </c>
      <c r="AU621" s="153" t="s">
        <v>98</v>
      </c>
      <c r="AV621" s="12" t="s">
        <v>149</v>
      </c>
      <c r="AW621" s="12" t="s">
        <v>5</v>
      </c>
      <c r="AX621" s="12" t="s">
        <v>23</v>
      </c>
      <c r="AY621" s="153" t="s">
        <v>145</v>
      </c>
    </row>
    <row r="622" spans="2:65" s="173" customFormat="1" ht="22.5" customHeight="1" x14ac:dyDescent="0.3">
      <c r="B622" s="117"/>
      <c r="C622" s="154" t="s">
        <v>783</v>
      </c>
      <c r="D622" s="154" t="s">
        <v>159</v>
      </c>
      <c r="E622" s="155" t="s">
        <v>784</v>
      </c>
      <c r="F622" s="183" t="s">
        <v>785</v>
      </c>
      <c r="G622" s="156" t="s">
        <v>224</v>
      </c>
      <c r="H622" s="157">
        <v>51.755000000000003</v>
      </c>
      <c r="I622" s="158"/>
      <c r="J622" s="184"/>
      <c r="K622" s="448">
        <f>ROUND(P622*H622,2)</f>
        <v>0</v>
      </c>
      <c r="L622" s="183" t="s">
        <v>3</v>
      </c>
      <c r="M622" s="447"/>
      <c r="N622" s="446" t="s">
        <v>3</v>
      </c>
      <c r="O622" s="41" t="s">
        <v>46</v>
      </c>
      <c r="P622" s="191">
        <f>I622+J622</f>
        <v>0</v>
      </c>
      <c r="Q622" s="191">
        <f>ROUND(I622*H622,2)</f>
        <v>0</v>
      </c>
      <c r="R622" s="191">
        <f>ROUND(J622*H622,2)</f>
        <v>0</v>
      </c>
      <c r="S622" s="168"/>
      <c r="T622" s="139">
        <f>S622*H622</f>
        <v>0</v>
      </c>
      <c r="U622" s="139">
        <v>2.7999999999999998E-4</v>
      </c>
      <c r="V622" s="139">
        <f>U622*H622</f>
        <v>1.44914E-2</v>
      </c>
      <c r="W622" s="139">
        <v>0</v>
      </c>
      <c r="X622" s="140">
        <f>W622*H622</f>
        <v>0</v>
      </c>
      <c r="AR622" s="16" t="s">
        <v>222</v>
      </c>
      <c r="AT622" s="16" t="s">
        <v>159</v>
      </c>
      <c r="AU622" s="16" t="s">
        <v>98</v>
      </c>
      <c r="AY622" s="16" t="s">
        <v>145</v>
      </c>
      <c r="BE622" s="98">
        <f>IF(O622="základní",K622,0)</f>
        <v>0</v>
      </c>
      <c r="BF622" s="98">
        <f>IF(O622="snížená",K622,0)</f>
        <v>0</v>
      </c>
      <c r="BG622" s="98">
        <f>IF(O622="zákl. přenesená",K622,0)</f>
        <v>0</v>
      </c>
      <c r="BH622" s="98">
        <f>IF(O622="sníž. přenesená",K622,0)</f>
        <v>0</v>
      </c>
      <c r="BI622" s="98">
        <f>IF(O622="nulová",K622,0)</f>
        <v>0</v>
      </c>
      <c r="BJ622" s="16" t="s">
        <v>23</v>
      </c>
      <c r="BK622" s="98">
        <f>ROUND(P622*H622,2)</f>
        <v>0</v>
      </c>
      <c r="BL622" s="16" t="s">
        <v>161</v>
      </c>
      <c r="BM622" s="16" t="s">
        <v>786</v>
      </c>
    </row>
    <row r="623" spans="2:65" s="11" customFormat="1" x14ac:dyDescent="0.3">
      <c r="B623" s="145"/>
      <c r="D623" s="437" t="s">
        <v>150</v>
      </c>
      <c r="E623" s="148" t="s">
        <v>3</v>
      </c>
      <c r="F623" s="440" t="s">
        <v>787</v>
      </c>
      <c r="H623" s="439">
        <v>51.755000000000003</v>
      </c>
      <c r="I623" s="438"/>
      <c r="J623" s="438"/>
      <c r="M623" s="145"/>
      <c r="N623" s="146"/>
      <c r="O623" s="177"/>
      <c r="P623" s="177"/>
      <c r="Q623" s="177"/>
      <c r="R623" s="177"/>
      <c r="S623" s="177"/>
      <c r="T623" s="177"/>
      <c r="U623" s="177"/>
      <c r="V623" s="177"/>
      <c r="W623" s="177"/>
      <c r="X623" s="147"/>
      <c r="AT623" s="148" t="s">
        <v>150</v>
      </c>
      <c r="AU623" s="148" t="s">
        <v>98</v>
      </c>
      <c r="AV623" s="11" t="s">
        <v>98</v>
      </c>
      <c r="AW623" s="11" t="s">
        <v>5</v>
      </c>
      <c r="AX623" s="11" t="s">
        <v>83</v>
      </c>
      <c r="AY623" s="148" t="s">
        <v>145</v>
      </c>
    </row>
    <row r="624" spans="2:65" s="12" customFormat="1" x14ac:dyDescent="0.3">
      <c r="B624" s="149"/>
      <c r="D624" s="445" t="s">
        <v>150</v>
      </c>
      <c r="E624" s="444" t="s">
        <v>3</v>
      </c>
      <c r="F624" s="443" t="s">
        <v>151</v>
      </c>
      <c r="H624" s="150">
        <v>51.755000000000003</v>
      </c>
      <c r="I624" s="434"/>
      <c r="J624" s="434"/>
      <c r="M624" s="149"/>
      <c r="N624" s="151"/>
      <c r="O624" s="178"/>
      <c r="P624" s="178"/>
      <c r="Q624" s="178"/>
      <c r="R624" s="178"/>
      <c r="S624" s="178"/>
      <c r="T624" s="178"/>
      <c r="U624" s="178"/>
      <c r="V624" s="178"/>
      <c r="W624" s="178"/>
      <c r="X624" s="152"/>
      <c r="AT624" s="153" t="s">
        <v>150</v>
      </c>
      <c r="AU624" s="153" t="s">
        <v>98</v>
      </c>
      <c r="AV624" s="12" t="s">
        <v>149</v>
      </c>
      <c r="AW624" s="12" t="s">
        <v>5</v>
      </c>
      <c r="AX624" s="12" t="s">
        <v>23</v>
      </c>
      <c r="AY624" s="153" t="s">
        <v>145</v>
      </c>
    </row>
    <row r="625" spans="2:65" s="173" customFormat="1" ht="22.5" customHeight="1" x14ac:dyDescent="0.3">
      <c r="B625" s="117"/>
      <c r="C625" s="134" t="s">
        <v>788</v>
      </c>
      <c r="D625" s="134" t="s">
        <v>147</v>
      </c>
      <c r="E625" s="135" t="s">
        <v>789</v>
      </c>
      <c r="F625" s="179" t="s">
        <v>790</v>
      </c>
      <c r="G625" s="136" t="s">
        <v>549</v>
      </c>
      <c r="H625" s="176"/>
      <c r="I625" s="181"/>
      <c r="J625" s="181"/>
      <c r="K625" s="180">
        <f>ROUND(P625*H625,2)</f>
        <v>0</v>
      </c>
      <c r="L625" s="179" t="s">
        <v>1652</v>
      </c>
      <c r="M625" s="33"/>
      <c r="N625" s="138" t="s">
        <v>3</v>
      </c>
      <c r="O625" s="41" t="s">
        <v>46</v>
      </c>
      <c r="P625" s="191">
        <f>I625+J625</f>
        <v>0</v>
      </c>
      <c r="Q625" s="191">
        <f>ROUND(I625*H625,2)</f>
        <v>0</v>
      </c>
      <c r="R625" s="191">
        <f>ROUND(J625*H625,2)</f>
        <v>0</v>
      </c>
      <c r="S625" s="168"/>
      <c r="T625" s="139">
        <f>S625*H625</f>
        <v>0</v>
      </c>
      <c r="U625" s="139">
        <v>0</v>
      </c>
      <c r="V625" s="139">
        <f>U625*H625</f>
        <v>0</v>
      </c>
      <c r="W625" s="139">
        <v>0</v>
      </c>
      <c r="X625" s="140">
        <f>W625*H625</f>
        <v>0</v>
      </c>
      <c r="AR625" s="16" t="s">
        <v>161</v>
      </c>
      <c r="AT625" s="16" t="s">
        <v>147</v>
      </c>
      <c r="AU625" s="16" t="s">
        <v>98</v>
      </c>
      <c r="AY625" s="16" t="s">
        <v>145</v>
      </c>
      <c r="BE625" s="98">
        <f>IF(O625="základní",K625,0)</f>
        <v>0</v>
      </c>
      <c r="BF625" s="98">
        <f>IF(O625="snížená",K625,0)</f>
        <v>0</v>
      </c>
      <c r="BG625" s="98">
        <f>IF(O625="zákl. přenesená",K625,0)</f>
        <v>0</v>
      </c>
      <c r="BH625" s="98">
        <f>IF(O625="sníž. přenesená",K625,0)</f>
        <v>0</v>
      </c>
      <c r="BI625" s="98">
        <f>IF(O625="nulová",K625,0)</f>
        <v>0</v>
      </c>
      <c r="BJ625" s="16" t="s">
        <v>23</v>
      </c>
      <c r="BK625" s="98">
        <f>ROUND(P625*H625,2)</f>
        <v>0</v>
      </c>
      <c r="BL625" s="16" t="s">
        <v>161</v>
      </c>
      <c r="BM625" s="16" t="s">
        <v>791</v>
      </c>
    </row>
    <row r="626" spans="2:65" s="9" customFormat="1" ht="29.85" customHeight="1" x14ac:dyDescent="0.3">
      <c r="B626" s="124"/>
      <c r="D626" s="431" t="s">
        <v>82</v>
      </c>
      <c r="E626" s="133" t="s">
        <v>1658</v>
      </c>
      <c r="F626" s="133" t="s">
        <v>1657</v>
      </c>
      <c r="I626" s="430"/>
      <c r="J626" s="430"/>
      <c r="K626" s="429">
        <f>BK626</f>
        <v>0</v>
      </c>
      <c r="M626" s="124"/>
      <c r="N626" s="126"/>
      <c r="O626" s="125"/>
      <c r="P626" s="125"/>
      <c r="Q626" s="127">
        <f>SUM(Q627:Q665)</f>
        <v>0</v>
      </c>
      <c r="R626" s="127">
        <f>SUM(R627:R665)</f>
        <v>0</v>
      </c>
      <c r="S626" s="125"/>
      <c r="T626" s="128">
        <f>SUM(T627:T665)</f>
        <v>0</v>
      </c>
      <c r="U626" s="125"/>
      <c r="V626" s="128">
        <f>SUM(V627:V665)</f>
        <v>1.9651183999999999</v>
      </c>
      <c r="W626" s="125"/>
      <c r="X626" s="129">
        <f>SUM(X627:X665)</f>
        <v>1.7845375999999999</v>
      </c>
      <c r="AR626" s="130" t="s">
        <v>98</v>
      </c>
      <c r="AT626" s="131" t="s">
        <v>82</v>
      </c>
      <c r="AU626" s="131" t="s">
        <v>23</v>
      </c>
      <c r="AY626" s="130" t="s">
        <v>145</v>
      </c>
      <c r="BK626" s="132">
        <f>SUM(BK627:BK665)</f>
        <v>0</v>
      </c>
    </row>
    <row r="627" spans="2:65" s="173" customFormat="1" ht="22.5" customHeight="1" x14ac:dyDescent="0.3">
      <c r="B627" s="117"/>
      <c r="C627" s="134" t="s">
        <v>792</v>
      </c>
      <c r="D627" s="134" t="s">
        <v>147</v>
      </c>
      <c r="E627" s="135" t="s">
        <v>793</v>
      </c>
      <c r="F627" s="179" t="s">
        <v>794</v>
      </c>
      <c r="G627" s="136" t="s">
        <v>148</v>
      </c>
      <c r="H627" s="137">
        <v>65.608000000000004</v>
      </c>
      <c r="I627" s="181"/>
      <c r="J627" s="181"/>
      <c r="K627" s="180">
        <f>ROUND(P627*H627,2)</f>
        <v>0</v>
      </c>
      <c r="L627" s="179" t="s">
        <v>1652</v>
      </c>
      <c r="M627" s="33"/>
      <c r="N627" s="138" t="s">
        <v>3</v>
      </c>
      <c r="O627" s="41" t="s">
        <v>46</v>
      </c>
      <c r="P627" s="191">
        <f>I627+J627</f>
        <v>0</v>
      </c>
      <c r="Q627" s="191">
        <f>ROUND(I627*H627,2)</f>
        <v>0</v>
      </c>
      <c r="R627" s="191">
        <f>ROUND(J627*H627,2)</f>
        <v>0</v>
      </c>
      <c r="S627" s="168"/>
      <c r="T627" s="139">
        <f>S627*H627</f>
        <v>0</v>
      </c>
      <c r="U627" s="139">
        <v>0</v>
      </c>
      <c r="V627" s="139">
        <f>U627*H627</f>
        <v>0</v>
      </c>
      <c r="W627" s="139">
        <v>2.7199999999999998E-2</v>
      </c>
      <c r="X627" s="140">
        <f>W627*H627</f>
        <v>1.7845375999999999</v>
      </c>
      <c r="AR627" s="16" t="s">
        <v>161</v>
      </c>
      <c r="AT627" s="16" t="s">
        <v>147</v>
      </c>
      <c r="AU627" s="16" t="s">
        <v>98</v>
      </c>
      <c r="AY627" s="16" t="s">
        <v>145</v>
      </c>
      <c r="BE627" s="98">
        <f>IF(O627="základní",K627,0)</f>
        <v>0</v>
      </c>
      <c r="BF627" s="98">
        <f>IF(O627="snížená",K627,0)</f>
        <v>0</v>
      </c>
      <c r="BG627" s="98">
        <f>IF(O627="zákl. přenesená",K627,0)</f>
        <v>0</v>
      </c>
      <c r="BH627" s="98">
        <f>IF(O627="sníž. přenesená",K627,0)</f>
        <v>0</v>
      </c>
      <c r="BI627" s="98">
        <f>IF(O627="nulová",K627,0)</f>
        <v>0</v>
      </c>
      <c r="BJ627" s="16" t="s">
        <v>23</v>
      </c>
      <c r="BK627" s="98">
        <f>ROUND(P627*H627,2)</f>
        <v>0</v>
      </c>
      <c r="BL627" s="16" t="s">
        <v>161</v>
      </c>
      <c r="BM627" s="16" t="s">
        <v>795</v>
      </c>
    </row>
    <row r="628" spans="2:65" s="10" customFormat="1" x14ac:dyDescent="0.3">
      <c r="B628" s="141"/>
      <c r="D628" s="437" t="s">
        <v>150</v>
      </c>
      <c r="E628" s="144" t="s">
        <v>3</v>
      </c>
      <c r="F628" s="442" t="s">
        <v>257</v>
      </c>
      <c r="H628" s="144" t="s">
        <v>3</v>
      </c>
      <c r="I628" s="441"/>
      <c r="J628" s="441"/>
      <c r="M628" s="141"/>
      <c r="N628" s="142"/>
      <c r="O628" s="182"/>
      <c r="P628" s="182"/>
      <c r="Q628" s="182"/>
      <c r="R628" s="182"/>
      <c r="S628" s="182"/>
      <c r="T628" s="182"/>
      <c r="U628" s="182"/>
      <c r="V628" s="182"/>
      <c r="W628" s="182"/>
      <c r="X628" s="143"/>
      <c r="AT628" s="144" t="s">
        <v>150</v>
      </c>
      <c r="AU628" s="144" t="s">
        <v>98</v>
      </c>
      <c r="AV628" s="10" t="s">
        <v>23</v>
      </c>
      <c r="AW628" s="10" t="s">
        <v>5</v>
      </c>
      <c r="AX628" s="10" t="s">
        <v>83</v>
      </c>
      <c r="AY628" s="144" t="s">
        <v>145</v>
      </c>
    </row>
    <row r="629" spans="2:65" s="11" customFormat="1" x14ac:dyDescent="0.3">
      <c r="B629" s="145"/>
      <c r="D629" s="437" t="s">
        <v>150</v>
      </c>
      <c r="E629" s="148" t="s">
        <v>3</v>
      </c>
      <c r="F629" s="440" t="s">
        <v>83</v>
      </c>
      <c r="H629" s="439">
        <v>0</v>
      </c>
      <c r="I629" s="438"/>
      <c r="J629" s="438"/>
      <c r="M629" s="145"/>
      <c r="N629" s="146"/>
      <c r="O629" s="177"/>
      <c r="P629" s="177"/>
      <c r="Q629" s="177"/>
      <c r="R629" s="177"/>
      <c r="S629" s="177"/>
      <c r="T629" s="177"/>
      <c r="U629" s="177"/>
      <c r="V629" s="177"/>
      <c r="W629" s="177"/>
      <c r="X629" s="147"/>
      <c r="AT629" s="148" t="s">
        <v>150</v>
      </c>
      <c r="AU629" s="148" t="s">
        <v>98</v>
      </c>
      <c r="AV629" s="11" t="s">
        <v>98</v>
      </c>
      <c r="AW629" s="11" t="s">
        <v>5</v>
      </c>
      <c r="AX629" s="11" t="s">
        <v>83</v>
      </c>
      <c r="AY629" s="148" t="s">
        <v>145</v>
      </c>
    </row>
    <row r="630" spans="2:65" s="10" customFormat="1" x14ac:dyDescent="0.3">
      <c r="B630" s="141"/>
      <c r="D630" s="437" t="s">
        <v>150</v>
      </c>
      <c r="E630" s="144" t="s">
        <v>3</v>
      </c>
      <c r="F630" s="442" t="s">
        <v>721</v>
      </c>
      <c r="H630" s="144" t="s">
        <v>3</v>
      </c>
      <c r="I630" s="441"/>
      <c r="J630" s="441"/>
      <c r="M630" s="141"/>
      <c r="N630" s="142"/>
      <c r="O630" s="182"/>
      <c r="P630" s="182"/>
      <c r="Q630" s="182"/>
      <c r="R630" s="182"/>
      <c r="S630" s="182"/>
      <c r="T630" s="182"/>
      <c r="U630" s="182"/>
      <c r="V630" s="182"/>
      <c r="W630" s="182"/>
      <c r="X630" s="143"/>
      <c r="AT630" s="144" t="s">
        <v>150</v>
      </c>
      <c r="AU630" s="144" t="s">
        <v>98</v>
      </c>
      <c r="AV630" s="10" t="s">
        <v>23</v>
      </c>
      <c r="AW630" s="10" t="s">
        <v>5</v>
      </c>
      <c r="AX630" s="10" t="s">
        <v>83</v>
      </c>
      <c r="AY630" s="144" t="s">
        <v>145</v>
      </c>
    </row>
    <row r="631" spans="2:65" s="11" customFormat="1" x14ac:dyDescent="0.3">
      <c r="B631" s="145"/>
      <c r="D631" s="437" t="s">
        <v>150</v>
      </c>
      <c r="E631" s="148" t="s">
        <v>3</v>
      </c>
      <c r="F631" s="440" t="s">
        <v>796</v>
      </c>
      <c r="H631" s="439">
        <v>11.723000000000001</v>
      </c>
      <c r="I631" s="438"/>
      <c r="J631" s="438"/>
      <c r="M631" s="145"/>
      <c r="N631" s="146"/>
      <c r="O631" s="177"/>
      <c r="P631" s="177"/>
      <c r="Q631" s="177"/>
      <c r="R631" s="177"/>
      <c r="S631" s="177"/>
      <c r="T631" s="177"/>
      <c r="U631" s="177"/>
      <c r="V631" s="177"/>
      <c r="W631" s="177"/>
      <c r="X631" s="147"/>
      <c r="AT631" s="148" t="s">
        <v>150</v>
      </c>
      <c r="AU631" s="148" t="s">
        <v>98</v>
      </c>
      <c r="AV631" s="11" t="s">
        <v>98</v>
      </c>
      <c r="AW631" s="11" t="s">
        <v>5</v>
      </c>
      <c r="AX631" s="11" t="s">
        <v>83</v>
      </c>
      <c r="AY631" s="148" t="s">
        <v>145</v>
      </c>
    </row>
    <row r="632" spans="2:65" s="10" customFormat="1" x14ac:dyDescent="0.3">
      <c r="B632" s="141"/>
      <c r="D632" s="437" t="s">
        <v>150</v>
      </c>
      <c r="E632" s="144" t="s">
        <v>3</v>
      </c>
      <c r="F632" s="442" t="s">
        <v>723</v>
      </c>
      <c r="H632" s="144" t="s">
        <v>3</v>
      </c>
      <c r="I632" s="441"/>
      <c r="J632" s="441"/>
      <c r="M632" s="141"/>
      <c r="N632" s="142"/>
      <c r="O632" s="182"/>
      <c r="P632" s="182"/>
      <c r="Q632" s="182"/>
      <c r="R632" s="182"/>
      <c r="S632" s="182"/>
      <c r="T632" s="182"/>
      <c r="U632" s="182"/>
      <c r="V632" s="182"/>
      <c r="W632" s="182"/>
      <c r="X632" s="143"/>
      <c r="AT632" s="144" t="s">
        <v>150</v>
      </c>
      <c r="AU632" s="144" t="s">
        <v>98</v>
      </c>
      <c r="AV632" s="10" t="s">
        <v>23</v>
      </c>
      <c r="AW632" s="10" t="s">
        <v>5</v>
      </c>
      <c r="AX632" s="10" t="s">
        <v>83</v>
      </c>
      <c r="AY632" s="144" t="s">
        <v>145</v>
      </c>
    </row>
    <row r="633" spans="2:65" s="11" customFormat="1" x14ac:dyDescent="0.3">
      <c r="B633" s="145"/>
      <c r="D633" s="437" t="s">
        <v>150</v>
      </c>
      <c r="E633" s="148" t="s">
        <v>3</v>
      </c>
      <c r="F633" s="440" t="s">
        <v>83</v>
      </c>
      <c r="H633" s="439">
        <v>0</v>
      </c>
      <c r="I633" s="438"/>
      <c r="J633" s="438"/>
      <c r="M633" s="145"/>
      <c r="N633" s="146"/>
      <c r="O633" s="177"/>
      <c r="P633" s="177"/>
      <c r="Q633" s="177"/>
      <c r="R633" s="177"/>
      <c r="S633" s="177"/>
      <c r="T633" s="177"/>
      <c r="U633" s="177"/>
      <c r="V633" s="177"/>
      <c r="W633" s="177"/>
      <c r="X633" s="147"/>
      <c r="AT633" s="148" t="s">
        <v>150</v>
      </c>
      <c r="AU633" s="148" t="s">
        <v>98</v>
      </c>
      <c r="AV633" s="11" t="s">
        <v>98</v>
      </c>
      <c r="AW633" s="11" t="s">
        <v>5</v>
      </c>
      <c r="AX633" s="11" t="s">
        <v>83</v>
      </c>
      <c r="AY633" s="148" t="s">
        <v>145</v>
      </c>
    </row>
    <row r="634" spans="2:65" s="10" customFormat="1" x14ac:dyDescent="0.3">
      <c r="B634" s="141"/>
      <c r="D634" s="437" t="s">
        <v>150</v>
      </c>
      <c r="E634" s="144" t="s">
        <v>3</v>
      </c>
      <c r="F634" s="442" t="s">
        <v>261</v>
      </c>
      <c r="H634" s="144" t="s">
        <v>3</v>
      </c>
      <c r="I634" s="441"/>
      <c r="J634" s="441"/>
      <c r="M634" s="141"/>
      <c r="N634" s="142"/>
      <c r="O634" s="182"/>
      <c r="P634" s="182"/>
      <c r="Q634" s="182"/>
      <c r="R634" s="182"/>
      <c r="S634" s="182"/>
      <c r="T634" s="182"/>
      <c r="U634" s="182"/>
      <c r="V634" s="182"/>
      <c r="W634" s="182"/>
      <c r="X634" s="143"/>
      <c r="AT634" s="144" t="s">
        <v>150</v>
      </c>
      <c r="AU634" s="144" t="s">
        <v>98</v>
      </c>
      <c r="AV634" s="10" t="s">
        <v>23</v>
      </c>
      <c r="AW634" s="10" t="s">
        <v>5</v>
      </c>
      <c r="AX634" s="10" t="s">
        <v>83</v>
      </c>
      <c r="AY634" s="144" t="s">
        <v>145</v>
      </c>
    </row>
    <row r="635" spans="2:65" s="11" customFormat="1" x14ac:dyDescent="0.3">
      <c r="B635" s="145"/>
      <c r="D635" s="437" t="s">
        <v>150</v>
      </c>
      <c r="E635" s="148" t="s">
        <v>3</v>
      </c>
      <c r="F635" s="440" t="s">
        <v>797</v>
      </c>
      <c r="H635" s="439">
        <v>21.24</v>
      </c>
      <c r="I635" s="438"/>
      <c r="J635" s="438"/>
      <c r="M635" s="145"/>
      <c r="N635" s="146"/>
      <c r="O635" s="177"/>
      <c r="P635" s="177"/>
      <c r="Q635" s="177"/>
      <c r="R635" s="177"/>
      <c r="S635" s="177"/>
      <c r="T635" s="177"/>
      <c r="U635" s="177"/>
      <c r="V635" s="177"/>
      <c r="W635" s="177"/>
      <c r="X635" s="147"/>
      <c r="AT635" s="148" t="s">
        <v>150</v>
      </c>
      <c r="AU635" s="148" t="s">
        <v>98</v>
      </c>
      <c r="AV635" s="11" t="s">
        <v>98</v>
      </c>
      <c r="AW635" s="11" t="s">
        <v>5</v>
      </c>
      <c r="AX635" s="11" t="s">
        <v>83</v>
      </c>
      <c r="AY635" s="148" t="s">
        <v>145</v>
      </c>
    </row>
    <row r="636" spans="2:65" s="10" customFormat="1" x14ac:dyDescent="0.3">
      <c r="B636" s="141"/>
      <c r="D636" s="437" t="s">
        <v>150</v>
      </c>
      <c r="E636" s="144" t="s">
        <v>3</v>
      </c>
      <c r="F636" s="442" t="s">
        <v>263</v>
      </c>
      <c r="H636" s="144" t="s">
        <v>3</v>
      </c>
      <c r="I636" s="441"/>
      <c r="J636" s="441"/>
      <c r="M636" s="141"/>
      <c r="N636" s="142"/>
      <c r="O636" s="182"/>
      <c r="P636" s="182"/>
      <c r="Q636" s="182"/>
      <c r="R636" s="182"/>
      <c r="S636" s="182"/>
      <c r="T636" s="182"/>
      <c r="U636" s="182"/>
      <c r="V636" s="182"/>
      <c r="W636" s="182"/>
      <c r="X636" s="143"/>
      <c r="AT636" s="144" t="s">
        <v>150</v>
      </c>
      <c r="AU636" s="144" t="s">
        <v>98</v>
      </c>
      <c r="AV636" s="10" t="s">
        <v>23</v>
      </c>
      <c r="AW636" s="10" t="s">
        <v>5</v>
      </c>
      <c r="AX636" s="10" t="s">
        <v>83</v>
      </c>
      <c r="AY636" s="144" t="s">
        <v>145</v>
      </c>
    </row>
    <row r="637" spans="2:65" s="11" customFormat="1" x14ac:dyDescent="0.3">
      <c r="B637" s="145"/>
      <c r="D637" s="437" t="s">
        <v>150</v>
      </c>
      <c r="E637" s="148" t="s">
        <v>3</v>
      </c>
      <c r="F637" s="440" t="s">
        <v>798</v>
      </c>
      <c r="H637" s="439">
        <v>18.55</v>
      </c>
      <c r="I637" s="438"/>
      <c r="J637" s="438"/>
      <c r="M637" s="145"/>
      <c r="N637" s="146"/>
      <c r="O637" s="177"/>
      <c r="P637" s="177"/>
      <c r="Q637" s="177"/>
      <c r="R637" s="177"/>
      <c r="S637" s="177"/>
      <c r="T637" s="177"/>
      <c r="U637" s="177"/>
      <c r="V637" s="177"/>
      <c r="W637" s="177"/>
      <c r="X637" s="147"/>
      <c r="AT637" s="148" t="s">
        <v>150</v>
      </c>
      <c r="AU637" s="148" t="s">
        <v>98</v>
      </c>
      <c r="AV637" s="11" t="s">
        <v>98</v>
      </c>
      <c r="AW637" s="11" t="s">
        <v>5</v>
      </c>
      <c r="AX637" s="11" t="s">
        <v>83</v>
      </c>
      <c r="AY637" s="148" t="s">
        <v>145</v>
      </c>
    </row>
    <row r="638" spans="2:65" s="10" customFormat="1" x14ac:dyDescent="0.3">
      <c r="B638" s="141"/>
      <c r="D638" s="437" t="s">
        <v>150</v>
      </c>
      <c r="E638" s="144" t="s">
        <v>3</v>
      </c>
      <c r="F638" s="442" t="s">
        <v>265</v>
      </c>
      <c r="H638" s="144" t="s">
        <v>3</v>
      </c>
      <c r="I638" s="441"/>
      <c r="J638" s="441"/>
      <c r="M638" s="141"/>
      <c r="N638" s="142"/>
      <c r="O638" s="182"/>
      <c r="P638" s="182"/>
      <c r="Q638" s="182"/>
      <c r="R638" s="182"/>
      <c r="S638" s="182"/>
      <c r="T638" s="182"/>
      <c r="U638" s="182"/>
      <c r="V638" s="182"/>
      <c r="W638" s="182"/>
      <c r="X638" s="143"/>
      <c r="AT638" s="144" t="s">
        <v>150</v>
      </c>
      <c r="AU638" s="144" t="s">
        <v>98</v>
      </c>
      <c r="AV638" s="10" t="s">
        <v>23</v>
      </c>
      <c r="AW638" s="10" t="s">
        <v>5</v>
      </c>
      <c r="AX638" s="10" t="s">
        <v>83</v>
      </c>
      <c r="AY638" s="144" t="s">
        <v>145</v>
      </c>
    </row>
    <row r="639" spans="2:65" s="11" customFormat="1" x14ac:dyDescent="0.3">
      <c r="B639" s="145"/>
      <c r="D639" s="437" t="s">
        <v>150</v>
      </c>
      <c r="E639" s="148" t="s">
        <v>3</v>
      </c>
      <c r="F639" s="440" t="s">
        <v>83</v>
      </c>
      <c r="H639" s="439">
        <v>0</v>
      </c>
      <c r="I639" s="438"/>
      <c r="J639" s="438"/>
      <c r="M639" s="145"/>
      <c r="N639" s="146"/>
      <c r="O639" s="177"/>
      <c r="P639" s="177"/>
      <c r="Q639" s="177"/>
      <c r="R639" s="177"/>
      <c r="S639" s="177"/>
      <c r="T639" s="177"/>
      <c r="U639" s="177"/>
      <c r="V639" s="177"/>
      <c r="W639" s="177"/>
      <c r="X639" s="147"/>
      <c r="AT639" s="148" t="s">
        <v>150</v>
      </c>
      <c r="AU639" s="148" t="s">
        <v>98</v>
      </c>
      <c r="AV639" s="11" t="s">
        <v>98</v>
      </c>
      <c r="AW639" s="11" t="s">
        <v>5</v>
      </c>
      <c r="AX639" s="11" t="s">
        <v>83</v>
      </c>
      <c r="AY639" s="148" t="s">
        <v>145</v>
      </c>
    </row>
    <row r="640" spans="2:65" s="10" customFormat="1" x14ac:dyDescent="0.3">
      <c r="B640" s="141"/>
      <c r="D640" s="437" t="s">
        <v>150</v>
      </c>
      <c r="E640" s="144" t="s">
        <v>3</v>
      </c>
      <c r="F640" s="442" t="s">
        <v>267</v>
      </c>
      <c r="H640" s="144" t="s">
        <v>3</v>
      </c>
      <c r="I640" s="441"/>
      <c r="J640" s="441"/>
      <c r="M640" s="141"/>
      <c r="N640" s="142"/>
      <c r="O640" s="182"/>
      <c r="P640" s="182"/>
      <c r="Q640" s="182"/>
      <c r="R640" s="182"/>
      <c r="S640" s="182"/>
      <c r="T640" s="182"/>
      <c r="U640" s="182"/>
      <c r="V640" s="182"/>
      <c r="W640" s="182"/>
      <c r="X640" s="143"/>
      <c r="AT640" s="144" t="s">
        <v>150</v>
      </c>
      <c r="AU640" s="144" t="s">
        <v>98</v>
      </c>
      <c r="AV640" s="10" t="s">
        <v>23</v>
      </c>
      <c r="AW640" s="10" t="s">
        <v>5</v>
      </c>
      <c r="AX640" s="10" t="s">
        <v>83</v>
      </c>
      <c r="AY640" s="144" t="s">
        <v>145</v>
      </c>
    </row>
    <row r="641" spans="2:65" s="11" customFormat="1" x14ac:dyDescent="0.3">
      <c r="B641" s="145"/>
      <c r="D641" s="437" t="s">
        <v>150</v>
      </c>
      <c r="E641" s="148" t="s">
        <v>3</v>
      </c>
      <c r="F641" s="440" t="s">
        <v>83</v>
      </c>
      <c r="H641" s="439">
        <v>0</v>
      </c>
      <c r="I641" s="438"/>
      <c r="J641" s="438"/>
      <c r="M641" s="145"/>
      <c r="N641" s="146"/>
      <c r="O641" s="177"/>
      <c r="P641" s="177"/>
      <c r="Q641" s="177"/>
      <c r="R641" s="177"/>
      <c r="S641" s="177"/>
      <c r="T641" s="177"/>
      <c r="U641" s="177"/>
      <c r="V641" s="177"/>
      <c r="W641" s="177"/>
      <c r="X641" s="147"/>
      <c r="AT641" s="148" t="s">
        <v>150</v>
      </c>
      <c r="AU641" s="148" t="s">
        <v>98</v>
      </c>
      <c r="AV641" s="11" t="s">
        <v>98</v>
      </c>
      <c r="AW641" s="11" t="s">
        <v>5</v>
      </c>
      <c r="AX641" s="11" t="s">
        <v>83</v>
      </c>
      <c r="AY641" s="148" t="s">
        <v>145</v>
      </c>
    </row>
    <row r="642" spans="2:65" s="10" customFormat="1" x14ac:dyDescent="0.3">
      <c r="B642" s="141"/>
      <c r="D642" s="437" t="s">
        <v>150</v>
      </c>
      <c r="E642" s="144" t="s">
        <v>3</v>
      </c>
      <c r="F642" s="442" t="s">
        <v>269</v>
      </c>
      <c r="H642" s="144" t="s">
        <v>3</v>
      </c>
      <c r="I642" s="441"/>
      <c r="J642" s="441"/>
      <c r="M642" s="141"/>
      <c r="N642" s="142"/>
      <c r="O642" s="182"/>
      <c r="P642" s="182"/>
      <c r="Q642" s="182"/>
      <c r="R642" s="182"/>
      <c r="S642" s="182"/>
      <c r="T642" s="182"/>
      <c r="U642" s="182"/>
      <c r="V642" s="182"/>
      <c r="W642" s="182"/>
      <c r="X642" s="143"/>
      <c r="AT642" s="144" t="s">
        <v>150</v>
      </c>
      <c r="AU642" s="144" t="s">
        <v>98</v>
      </c>
      <c r="AV642" s="10" t="s">
        <v>23</v>
      </c>
      <c r="AW642" s="10" t="s">
        <v>5</v>
      </c>
      <c r="AX642" s="10" t="s">
        <v>83</v>
      </c>
      <c r="AY642" s="144" t="s">
        <v>145</v>
      </c>
    </row>
    <row r="643" spans="2:65" s="11" customFormat="1" x14ac:dyDescent="0.3">
      <c r="B643" s="145"/>
      <c r="D643" s="437" t="s">
        <v>150</v>
      </c>
      <c r="E643" s="148" t="s">
        <v>3</v>
      </c>
      <c r="F643" s="440" t="s">
        <v>83</v>
      </c>
      <c r="H643" s="439">
        <v>0</v>
      </c>
      <c r="I643" s="438"/>
      <c r="J643" s="438"/>
      <c r="M643" s="145"/>
      <c r="N643" s="146"/>
      <c r="O643" s="177"/>
      <c r="P643" s="177"/>
      <c r="Q643" s="177"/>
      <c r="R643" s="177"/>
      <c r="S643" s="177"/>
      <c r="T643" s="177"/>
      <c r="U643" s="177"/>
      <c r="V643" s="177"/>
      <c r="W643" s="177"/>
      <c r="X643" s="147"/>
      <c r="AT643" s="148" t="s">
        <v>150</v>
      </c>
      <c r="AU643" s="148" t="s">
        <v>98</v>
      </c>
      <c r="AV643" s="11" t="s">
        <v>98</v>
      </c>
      <c r="AW643" s="11" t="s">
        <v>5</v>
      </c>
      <c r="AX643" s="11" t="s">
        <v>83</v>
      </c>
      <c r="AY643" s="148" t="s">
        <v>145</v>
      </c>
    </row>
    <row r="644" spans="2:65" s="10" customFormat="1" x14ac:dyDescent="0.3">
      <c r="B644" s="141"/>
      <c r="D644" s="437" t="s">
        <v>150</v>
      </c>
      <c r="E644" s="144" t="s">
        <v>3</v>
      </c>
      <c r="F644" s="442" t="s">
        <v>271</v>
      </c>
      <c r="H644" s="144" t="s">
        <v>3</v>
      </c>
      <c r="I644" s="441"/>
      <c r="J644" s="441"/>
      <c r="M644" s="141"/>
      <c r="N644" s="142"/>
      <c r="O644" s="182"/>
      <c r="P644" s="182"/>
      <c r="Q644" s="182"/>
      <c r="R644" s="182"/>
      <c r="S644" s="182"/>
      <c r="T644" s="182"/>
      <c r="U644" s="182"/>
      <c r="V644" s="182"/>
      <c r="W644" s="182"/>
      <c r="X644" s="143"/>
      <c r="AT644" s="144" t="s">
        <v>150</v>
      </c>
      <c r="AU644" s="144" t="s">
        <v>98</v>
      </c>
      <c r="AV644" s="10" t="s">
        <v>23</v>
      </c>
      <c r="AW644" s="10" t="s">
        <v>5</v>
      </c>
      <c r="AX644" s="10" t="s">
        <v>83</v>
      </c>
      <c r="AY644" s="144" t="s">
        <v>145</v>
      </c>
    </row>
    <row r="645" spans="2:65" s="11" customFormat="1" x14ac:dyDescent="0.3">
      <c r="B645" s="145"/>
      <c r="D645" s="437" t="s">
        <v>150</v>
      </c>
      <c r="E645" s="148" t="s">
        <v>3</v>
      </c>
      <c r="F645" s="440" t="s">
        <v>799</v>
      </c>
      <c r="H645" s="439">
        <v>3.5</v>
      </c>
      <c r="I645" s="438"/>
      <c r="J645" s="438"/>
      <c r="M645" s="145"/>
      <c r="N645" s="146"/>
      <c r="O645" s="177"/>
      <c r="P645" s="177"/>
      <c r="Q645" s="177"/>
      <c r="R645" s="177"/>
      <c r="S645" s="177"/>
      <c r="T645" s="177"/>
      <c r="U645" s="177"/>
      <c r="V645" s="177"/>
      <c r="W645" s="177"/>
      <c r="X645" s="147"/>
      <c r="AT645" s="148" t="s">
        <v>150</v>
      </c>
      <c r="AU645" s="148" t="s">
        <v>98</v>
      </c>
      <c r="AV645" s="11" t="s">
        <v>98</v>
      </c>
      <c r="AW645" s="11" t="s">
        <v>5</v>
      </c>
      <c r="AX645" s="11" t="s">
        <v>83</v>
      </c>
      <c r="AY645" s="148" t="s">
        <v>145</v>
      </c>
    </row>
    <row r="646" spans="2:65" s="10" customFormat="1" x14ac:dyDescent="0.3">
      <c r="B646" s="141"/>
      <c r="D646" s="437" t="s">
        <v>150</v>
      </c>
      <c r="E646" s="144" t="s">
        <v>3</v>
      </c>
      <c r="F646" s="442" t="s">
        <v>273</v>
      </c>
      <c r="H646" s="144" t="s">
        <v>3</v>
      </c>
      <c r="I646" s="441"/>
      <c r="J646" s="441"/>
      <c r="M646" s="141"/>
      <c r="N646" s="142"/>
      <c r="O646" s="182"/>
      <c r="P646" s="182"/>
      <c r="Q646" s="182"/>
      <c r="R646" s="182"/>
      <c r="S646" s="182"/>
      <c r="T646" s="182"/>
      <c r="U646" s="182"/>
      <c r="V646" s="182"/>
      <c r="W646" s="182"/>
      <c r="X646" s="143"/>
      <c r="AT646" s="144" t="s">
        <v>150</v>
      </c>
      <c r="AU646" s="144" t="s">
        <v>98</v>
      </c>
      <c r="AV646" s="10" t="s">
        <v>23</v>
      </c>
      <c r="AW646" s="10" t="s">
        <v>5</v>
      </c>
      <c r="AX646" s="10" t="s">
        <v>83</v>
      </c>
      <c r="AY646" s="144" t="s">
        <v>145</v>
      </c>
    </row>
    <row r="647" spans="2:65" s="11" customFormat="1" x14ac:dyDescent="0.3">
      <c r="B647" s="145"/>
      <c r="D647" s="437" t="s">
        <v>150</v>
      </c>
      <c r="E647" s="148" t="s">
        <v>3</v>
      </c>
      <c r="F647" s="440" t="s">
        <v>800</v>
      </c>
      <c r="H647" s="439">
        <v>5.306</v>
      </c>
      <c r="I647" s="438"/>
      <c r="J647" s="438"/>
      <c r="M647" s="145"/>
      <c r="N647" s="146"/>
      <c r="O647" s="177"/>
      <c r="P647" s="177"/>
      <c r="Q647" s="177"/>
      <c r="R647" s="177"/>
      <c r="S647" s="177"/>
      <c r="T647" s="177"/>
      <c r="U647" s="177"/>
      <c r="V647" s="177"/>
      <c r="W647" s="177"/>
      <c r="X647" s="147"/>
      <c r="AT647" s="148" t="s">
        <v>150</v>
      </c>
      <c r="AU647" s="148" t="s">
        <v>98</v>
      </c>
      <c r="AV647" s="11" t="s">
        <v>98</v>
      </c>
      <c r="AW647" s="11" t="s">
        <v>5</v>
      </c>
      <c r="AX647" s="11" t="s">
        <v>83</v>
      </c>
      <c r="AY647" s="148" t="s">
        <v>145</v>
      </c>
    </row>
    <row r="648" spans="2:65" s="10" customFormat="1" x14ac:dyDescent="0.3">
      <c r="B648" s="141"/>
      <c r="D648" s="437" t="s">
        <v>150</v>
      </c>
      <c r="E648" s="144" t="s">
        <v>3</v>
      </c>
      <c r="F648" s="442" t="s">
        <v>275</v>
      </c>
      <c r="H648" s="144" t="s">
        <v>3</v>
      </c>
      <c r="I648" s="441"/>
      <c r="J648" s="441"/>
      <c r="M648" s="141"/>
      <c r="N648" s="142"/>
      <c r="O648" s="182"/>
      <c r="P648" s="182"/>
      <c r="Q648" s="182"/>
      <c r="R648" s="182"/>
      <c r="S648" s="182"/>
      <c r="T648" s="182"/>
      <c r="U648" s="182"/>
      <c r="V648" s="182"/>
      <c r="W648" s="182"/>
      <c r="X648" s="143"/>
      <c r="AT648" s="144" t="s">
        <v>150</v>
      </c>
      <c r="AU648" s="144" t="s">
        <v>98</v>
      </c>
      <c r="AV648" s="10" t="s">
        <v>23</v>
      </c>
      <c r="AW648" s="10" t="s">
        <v>5</v>
      </c>
      <c r="AX648" s="10" t="s">
        <v>83</v>
      </c>
      <c r="AY648" s="144" t="s">
        <v>145</v>
      </c>
    </row>
    <row r="649" spans="2:65" s="11" customFormat="1" x14ac:dyDescent="0.3">
      <c r="B649" s="145"/>
      <c r="D649" s="437" t="s">
        <v>150</v>
      </c>
      <c r="E649" s="148" t="s">
        <v>3</v>
      </c>
      <c r="F649" s="440" t="s">
        <v>801</v>
      </c>
      <c r="H649" s="439">
        <v>5.2889999999999997</v>
      </c>
      <c r="I649" s="438"/>
      <c r="J649" s="438"/>
      <c r="M649" s="145"/>
      <c r="N649" s="146"/>
      <c r="O649" s="177"/>
      <c r="P649" s="177"/>
      <c r="Q649" s="177"/>
      <c r="R649" s="177"/>
      <c r="S649" s="177"/>
      <c r="T649" s="177"/>
      <c r="U649" s="177"/>
      <c r="V649" s="177"/>
      <c r="W649" s="177"/>
      <c r="X649" s="147"/>
      <c r="AT649" s="148" t="s">
        <v>150</v>
      </c>
      <c r="AU649" s="148" t="s">
        <v>98</v>
      </c>
      <c r="AV649" s="11" t="s">
        <v>98</v>
      </c>
      <c r="AW649" s="11" t="s">
        <v>5</v>
      </c>
      <c r="AX649" s="11" t="s">
        <v>83</v>
      </c>
      <c r="AY649" s="148" t="s">
        <v>145</v>
      </c>
    </row>
    <row r="650" spans="2:65" s="12" customFormat="1" x14ac:dyDescent="0.3">
      <c r="B650" s="149"/>
      <c r="D650" s="445" t="s">
        <v>150</v>
      </c>
      <c r="E650" s="444" t="s">
        <v>3</v>
      </c>
      <c r="F650" s="443" t="s">
        <v>151</v>
      </c>
      <c r="H650" s="150">
        <v>65.608000000000004</v>
      </c>
      <c r="I650" s="434"/>
      <c r="J650" s="434"/>
      <c r="M650" s="149"/>
      <c r="N650" s="151"/>
      <c r="O650" s="178"/>
      <c r="P650" s="178"/>
      <c r="Q650" s="178"/>
      <c r="R650" s="178"/>
      <c r="S650" s="178"/>
      <c r="T650" s="178"/>
      <c r="U650" s="178"/>
      <c r="V650" s="178"/>
      <c r="W650" s="178"/>
      <c r="X650" s="152"/>
      <c r="AT650" s="153" t="s">
        <v>150</v>
      </c>
      <c r="AU650" s="153" t="s">
        <v>98</v>
      </c>
      <c r="AV650" s="12" t="s">
        <v>149</v>
      </c>
      <c r="AW650" s="12" t="s">
        <v>5</v>
      </c>
      <c r="AX650" s="12" t="s">
        <v>23</v>
      </c>
      <c r="AY650" s="153" t="s">
        <v>145</v>
      </c>
    </row>
    <row r="651" spans="2:65" s="173" customFormat="1" ht="31.5" customHeight="1" x14ac:dyDescent="0.3">
      <c r="B651" s="117"/>
      <c r="C651" s="134" t="s">
        <v>802</v>
      </c>
      <c r="D651" s="134" t="s">
        <v>147</v>
      </c>
      <c r="E651" s="135" t="s">
        <v>803</v>
      </c>
      <c r="F651" s="179" t="s">
        <v>804</v>
      </c>
      <c r="G651" s="136" t="s">
        <v>148</v>
      </c>
      <c r="H651" s="137">
        <v>115.01</v>
      </c>
      <c r="I651" s="181"/>
      <c r="J651" s="181"/>
      <c r="K651" s="180">
        <f>ROUND(P651*H651,2)</f>
        <v>0</v>
      </c>
      <c r="L651" s="179" t="s">
        <v>1652</v>
      </c>
      <c r="M651" s="33"/>
      <c r="N651" s="138" t="s">
        <v>3</v>
      </c>
      <c r="O651" s="41" t="s">
        <v>46</v>
      </c>
      <c r="P651" s="191">
        <f>I651+J651</f>
        <v>0</v>
      </c>
      <c r="Q651" s="191">
        <f>ROUND(I651*H651,2)</f>
        <v>0</v>
      </c>
      <c r="R651" s="191">
        <f>ROUND(J651*H651,2)</f>
        <v>0</v>
      </c>
      <c r="S651" s="168"/>
      <c r="T651" s="139">
        <f>S651*H651</f>
        <v>0</v>
      </c>
      <c r="U651" s="139">
        <v>3.0000000000000001E-3</v>
      </c>
      <c r="V651" s="139">
        <f>U651*H651</f>
        <v>0.34503</v>
      </c>
      <c r="W651" s="139">
        <v>0</v>
      </c>
      <c r="X651" s="140">
        <f>W651*H651</f>
        <v>0</v>
      </c>
      <c r="AR651" s="16" t="s">
        <v>161</v>
      </c>
      <c r="AT651" s="16" t="s">
        <v>147</v>
      </c>
      <c r="AU651" s="16" t="s">
        <v>98</v>
      </c>
      <c r="AY651" s="16" t="s">
        <v>145</v>
      </c>
      <c r="BE651" s="98">
        <f>IF(O651="základní",K651,0)</f>
        <v>0</v>
      </c>
      <c r="BF651" s="98">
        <f>IF(O651="snížená",K651,0)</f>
        <v>0</v>
      </c>
      <c r="BG651" s="98">
        <f>IF(O651="zákl. přenesená",K651,0)</f>
        <v>0</v>
      </c>
      <c r="BH651" s="98">
        <f>IF(O651="sníž. přenesená",K651,0)</f>
        <v>0</v>
      </c>
      <c r="BI651" s="98">
        <f>IF(O651="nulová",K651,0)</f>
        <v>0</v>
      </c>
      <c r="BJ651" s="16" t="s">
        <v>23</v>
      </c>
      <c r="BK651" s="98">
        <f>ROUND(P651*H651,2)</f>
        <v>0</v>
      </c>
      <c r="BL651" s="16" t="s">
        <v>161</v>
      </c>
      <c r="BM651" s="16" t="s">
        <v>805</v>
      </c>
    </row>
    <row r="652" spans="2:65" s="11" customFormat="1" ht="27" x14ac:dyDescent="0.3">
      <c r="B652" s="145"/>
      <c r="D652" s="437" t="s">
        <v>150</v>
      </c>
      <c r="E652" s="148" t="s">
        <v>3</v>
      </c>
      <c r="F652" s="440" t="s">
        <v>806</v>
      </c>
      <c r="H652" s="439">
        <v>86.356999999999999</v>
      </c>
      <c r="I652" s="438"/>
      <c r="J652" s="438"/>
      <c r="M652" s="145"/>
      <c r="N652" s="146"/>
      <c r="O652" s="177"/>
      <c r="P652" s="177"/>
      <c r="Q652" s="177"/>
      <c r="R652" s="177"/>
      <c r="S652" s="177"/>
      <c r="T652" s="177"/>
      <c r="U652" s="177"/>
      <c r="V652" s="177"/>
      <c r="W652" s="177"/>
      <c r="X652" s="147"/>
      <c r="AT652" s="148" t="s">
        <v>150</v>
      </c>
      <c r="AU652" s="148" t="s">
        <v>98</v>
      </c>
      <c r="AV652" s="11" t="s">
        <v>98</v>
      </c>
      <c r="AW652" s="11" t="s">
        <v>5</v>
      </c>
      <c r="AX652" s="11" t="s">
        <v>83</v>
      </c>
      <c r="AY652" s="148" t="s">
        <v>145</v>
      </c>
    </row>
    <row r="653" spans="2:65" s="11" customFormat="1" x14ac:dyDescent="0.3">
      <c r="B653" s="145"/>
      <c r="D653" s="437" t="s">
        <v>150</v>
      </c>
      <c r="E653" s="148" t="s">
        <v>3</v>
      </c>
      <c r="F653" s="440" t="s">
        <v>807</v>
      </c>
      <c r="H653" s="439">
        <v>28.652999999999999</v>
      </c>
      <c r="I653" s="438"/>
      <c r="J653" s="438"/>
      <c r="M653" s="145"/>
      <c r="N653" s="146"/>
      <c r="O653" s="177"/>
      <c r="P653" s="177"/>
      <c r="Q653" s="177"/>
      <c r="R653" s="177"/>
      <c r="S653" s="177"/>
      <c r="T653" s="177"/>
      <c r="U653" s="177"/>
      <c r="V653" s="177"/>
      <c r="W653" s="177"/>
      <c r="X653" s="147"/>
      <c r="AT653" s="148" t="s">
        <v>150</v>
      </c>
      <c r="AU653" s="148" t="s">
        <v>98</v>
      </c>
      <c r="AV653" s="11" t="s">
        <v>98</v>
      </c>
      <c r="AW653" s="11" t="s">
        <v>5</v>
      </c>
      <c r="AX653" s="11" t="s">
        <v>83</v>
      </c>
      <c r="AY653" s="148" t="s">
        <v>145</v>
      </c>
    </row>
    <row r="654" spans="2:65" s="12" customFormat="1" x14ac:dyDescent="0.3">
      <c r="B654" s="149"/>
      <c r="D654" s="445" t="s">
        <v>150</v>
      </c>
      <c r="E654" s="444" t="s">
        <v>3</v>
      </c>
      <c r="F654" s="443" t="s">
        <v>151</v>
      </c>
      <c r="H654" s="150">
        <v>115.01</v>
      </c>
      <c r="I654" s="434"/>
      <c r="J654" s="434"/>
      <c r="M654" s="149"/>
      <c r="N654" s="151"/>
      <c r="O654" s="178"/>
      <c r="P654" s="178"/>
      <c r="Q654" s="178"/>
      <c r="R654" s="178"/>
      <c r="S654" s="178"/>
      <c r="T654" s="178"/>
      <c r="U654" s="178"/>
      <c r="V654" s="178"/>
      <c r="W654" s="178"/>
      <c r="X654" s="152"/>
      <c r="AT654" s="153" t="s">
        <v>150</v>
      </c>
      <c r="AU654" s="153" t="s">
        <v>98</v>
      </c>
      <c r="AV654" s="12" t="s">
        <v>149</v>
      </c>
      <c r="AW654" s="12" t="s">
        <v>5</v>
      </c>
      <c r="AX654" s="12" t="s">
        <v>23</v>
      </c>
      <c r="AY654" s="153" t="s">
        <v>145</v>
      </c>
    </row>
    <row r="655" spans="2:65" s="173" customFormat="1" ht="22.5" customHeight="1" x14ac:dyDescent="0.3">
      <c r="B655" s="117"/>
      <c r="C655" s="154" t="s">
        <v>808</v>
      </c>
      <c r="D655" s="154" t="s">
        <v>159</v>
      </c>
      <c r="E655" s="155" t="s">
        <v>809</v>
      </c>
      <c r="F655" s="183" t="s">
        <v>810</v>
      </c>
      <c r="G655" s="156" t="s">
        <v>148</v>
      </c>
      <c r="H655" s="157">
        <v>126.511</v>
      </c>
      <c r="I655" s="158"/>
      <c r="J655" s="184"/>
      <c r="K655" s="448">
        <f>ROUND(P655*H655,2)</f>
        <v>0</v>
      </c>
      <c r="L655" s="183" t="s">
        <v>3</v>
      </c>
      <c r="M655" s="447"/>
      <c r="N655" s="446" t="s">
        <v>3</v>
      </c>
      <c r="O655" s="41" t="s">
        <v>46</v>
      </c>
      <c r="P655" s="191">
        <f>I655+J655</f>
        <v>0</v>
      </c>
      <c r="Q655" s="191">
        <f>ROUND(I655*H655,2)</f>
        <v>0</v>
      </c>
      <c r="R655" s="191">
        <f>ROUND(J655*H655,2)</f>
        <v>0</v>
      </c>
      <c r="S655" s="168"/>
      <c r="T655" s="139">
        <f>S655*H655</f>
        <v>0</v>
      </c>
      <c r="U655" s="139">
        <v>1.26E-2</v>
      </c>
      <c r="V655" s="139">
        <f>U655*H655</f>
        <v>1.5940386</v>
      </c>
      <c r="W655" s="139">
        <v>0</v>
      </c>
      <c r="X655" s="140">
        <f>W655*H655</f>
        <v>0</v>
      </c>
      <c r="AR655" s="16" t="s">
        <v>222</v>
      </c>
      <c r="AT655" s="16" t="s">
        <v>159</v>
      </c>
      <c r="AU655" s="16" t="s">
        <v>98</v>
      </c>
      <c r="AY655" s="16" t="s">
        <v>145</v>
      </c>
      <c r="BE655" s="98">
        <f>IF(O655="základní",K655,0)</f>
        <v>0</v>
      </c>
      <c r="BF655" s="98">
        <f>IF(O655="snížená",K655,0)</f>
        <v>0</v>
      </c>
      <c r="BG655" s="98">
        <f>IF(O655="zákl. přenesená",K655,0)</f>
        <v>0</v>
      </c>
      <c r="BH655" s="98">
        <f>IF(O655="sníž. přenesená",K655,0)</f>
        <v>0</v>
      </c>
      <c r="BI655" s="98">
        <f>IF(O655="nulová",K655,0)</f>
        <v>0</v>
      </c>
      <c r="BJ655" s="16" t="s">
        <v>23</v>
      </c>
      <c r="BK655" s="98">
        <f>ROUND(P655*H655,2)</f>
        <v>0</v>
      </c>
      <c r="BL655" s="16" t="s">
        <v>161</v>
      </c>
      <c r="BM655" s="16" t="s">
        <v>811</v>
      </c>
    </row>
    <row r="656" spans="2:65" s="11" customFormat="1" ht="40.5" x14ac:dyDescent="0.3">
      <c r="B656" s="145"/>
      <c r="D656" s="437" t="s">
        <v>150</v>
      </c>
      <c r="E656" s="148" t="s">
        <v>3</v>
      </c>
      <c r="F656" s="440" t="s">
        <v>812</v>
      </c>
      <c r="H656" s="439">
        <v>94.992000000000004</v>
      </c>
      <c r="I656" s="438"/>
      <c r="J656" s="438"/>
      <c r="M656" s="145"/>
      <c r="N656" s="146"/>
      <c r="O656" s="177"/>
      <c r="P656" s="177"/>
      <c r="Q656" s="177"/>
      <c r="R656" s="177"/>
      <c r="S656" s="177"/>
      <c r="T656" s="177"/>
      <c r="U656" s="177"/>
      <c r="V656" s="177"/>
      <c r="W656" s="177"/>
      <c r="X656" s="147"/>
      <c r="AT656" s="148" t="s">
        <v>150</v>
      </c>
      <c r="AU656" s="148" t="s">
        <v>98</v>
      </c>
      <c r="AV656" s="11" t="s">
        <v>98</v>
      </c>
      <c r="AW656" s="11" t="s">
        <v>5</v>
      </c>
      <c r="AX656" s="11" t="s">
        <v>83</v>
      </c>
      <c r="AY656" s="148" t="s">
        <v>145</v>
      </c>
    </row>
    <row r="657" spans="2:65" s="11" customFormat="1" x14ac:dyDescent="0.3">
      <c r="B657" s="145"/>
      <c r="D657" s="437" t="s">
        <v>150</v>
      </c>
      <c r="E657" s="148" t="s">
        <v>3</v>
      </c>
      <c r="F657" s="440" t="s">
        <v>813</v>
      </c>
      <c r="H657" s="439">
        <v>31.518999999999998</v>
      </c>
      <c r="I657" s="438"/>
      <c r="J657" s="438"/>
      <c r="M657" s="145"/>
      <c r="N657" s="146"/>
      <c r="O657" s="177"/>
      <c r="P657" s="177"/>
      <c r="Q657" s="177"/>
      <c r="R657" s="177"/>
      <c r="S657" s="177"/>
      <c r="T657" s="177"/>
      <c r="U657" s="177"/>
      <c r="V657" s="177"/>
      <c r="W657" s="177"/>
      <c r="X657" s="147"/>
      <c r="AT657" s="148" t="s">
        <v>150</v>
      </c>
      <c r="AU657" s="148" t="s">
        <v>98</v>
      </c>
      <c r="AV657" s="11" t="s">
        <v>98</v>
      </c>
      <c r="AW657" s="11" t="s">
        <v>5</v>
      </c>
      <c r="AX657" s="11" t="s">
        <v>83</v>
      </c>
      <c r="AY657" s="148" t="s">
        <v>145</v>
      </c>
    </row>
    <row r="658" spans="2:65" s="12" customFormat="1" x14ac:dyDescent="0.3">
      <c r="B658" s="149"/>
      <c r="D658" s="445" t="s">
        <v>150</v>
      </c>
      <c r="E658" s="444" t="s">
        <v>3</v>
      </c>
      <c r="F658" s="443" t="s">
        <v>151</v>
      </c>
      <c r="H658" s="150">
        <v>126.511</v>
      </c>
      <c r="I658" s="434"/>
      <c r="J658" s="434"/>
      <c r="M658" s="149"/>
      <c r="N658" s="151"/>
      <c r="O658" s="178"/>
      <c r="P658" s="178"/>
      <c r="Q658" s="178"/>
      <c r="R658" s="178"/>
      <c r="S658" s="178"/>
      <c r="T658" s="178"/>
      <c r="U658" s="178"/>
      <c r="V658" s="178"/>
      <c r="W658" s="178"/>
      <c r="X658" s="152"/>
      <c r="AT658" s="153" t="s">
        <v>150</v>
      </c>
      <c r="AU658" s="153" t="s">
        <v>98</v>
      </c>
      <c r="AV658" s="12" t="s">
        <v>149</v>
      </c>
      <c r="AW658" s="12" t="s">
        <v>5</v>
      </c>
      <c r="AX658" s="12" t="s">
        <v>23</v>
      </c>
      <c r="AY658" s="153" t="s">
        <v>145</v>
      </c>
    </row>
    <row r="659" spans="2:65" s="173" customFormat="1" ht="31.5" customHeight="1" x14ac:dyDescent="0.3">
      <c r="B659" s="117"/>
      <c r="C659" s="134" t="s">
        <v>814</v>
      </c>
      <c r="D659" s="134" t="s">
        <v>147</v>
      </c>
      <c r="E659" s="135" t="s">
        <v>815</v>
      </c>
      <c r="F659" s="179" t="s">
        <v>816</v>
      </c>
      <c r="G659" s="136" t="s">
        <v>148</v>
      </c>
      <c r="H659" s="137">
        <v>1.61</v>
      </c>
      <c r="I659" s="181"/>
      <c r="J659" s="181"/>
      <c r="K659" s="180">
        <f>ROUND(P659*H659,2)</f>
        <v>0</v>
      </c>
      <c r="L659" s="179" t="s">
        <v>1652</v>
      </c>
      <c r="M659" s="33"/>
      <c r="N659" s="138" t="s">
        <v>3</v>
      </c>
      <c r="O659" s="41" t="s">
        <v>46</v>
      </c>
      <c r="P659" s="191">
        <f>I659+J659</f>
        <v>0</v>
      </c>
      <c r="Q659" s="191">
        <f>ROUND(I659*H659,2)</f>
        <v>0</v>
      </c>
      <c r="R659" s="191">
        <f>ROUND(J659*H659,2)</f>
        <v>0</v>
      </c>
      <c r="S659" s="168"/>
      <c r="T659" s="139">
        <f>S659*H659</f>
        <v>0</v>
      </c>
      <c r="U659" s="139">
        <v>3.2000000000000002E-3</v>
      </c>
      <c r="V659" s="139">
        <f>U659*H659</f>
        <v>5.1520000000000003E-3</v>
      </c>
      <c r="W659" s="139">
        <v>0</v>
      </c>
      <c r="X659" s="140">
        <f>W659*H659</f>
        <v>0</v>
      </c>
      <c r="AR659" s="16" t="s">
        <v>161</v>
      </c>
      <c r="AT659" s="16" t="s">
        <v>147</v>
      </c>
      <c r="AU659" s="16" t="s">
        <v>98</v>
      </c>
      <c r="AY659" s="16" t="s">
        <v>145</v>
      </c>
      <c r="BE659" s="98">
        <f>IF(O659="základní",K659,0)</f>
        <v>0</v>
      </c>
      <c r="BF659" s="98">
        <f>IF(O659="snížená",K659,0)</f>
        <v>0</v>
      </c>
      <c r="BG659" s="98">
        <f>IF(O659="zákl. přenesená",K659,0)</f>
        <v>0</v>
      </c>
      <c r="BH659" s="98">
        <f>IF(O659="sníž. přenesená",K659,0)</f>
        <v>0</v>
      </c>
      <c r="BI659" s="98">
        <f>IF(O659="nulová",K659,0)</f>
        <v>0</v>
      </c>
      <c r="BJ659" s="16" t="s">
        <v>23</v>
      </c>
      <c r="BK659" s="98">
        <f>ROUND(P659*H659,2)</f>
        <v>0</v>
      </c>
      <c r="BL659" s="16" t="s">
        <v>161</v>
      </c>
      <c r="BM659" s="16" t="s">
        <v>817</v>
      </c>
    </row>
    <row r="660" spans="2:65" s="11" customFormat="1" x14ac:dyDescent="0.3">
      <c r="B660" s="145"/>
      <c r="D660" s="437" t="s">
        <v>150</v>
      </c>
      <c r="E660" s="148" t="s">
        <v>3</v>
      </c>
      <c r="F660" s="440" t="s">
        <v>818</v>
      </c>
      <c r="H660" s="439">
        <v>1.61</v>
      </c>
      <c r="I660" s="438"/>
      <c r="J660" s="438"/>
      <c r="M660" s="145"/>
      <c r="N660" s="146"/>
      <c r="O660" s="177"/>
      <c r="P660" s="177"/>
      <c r="Q660" s="177"/>
      <c r="R660" s="177"/>
      <c r="S660" s="177"/>
      <c r="T660" s="177"/>
      <c r="U660" s="177"/>
      <c r="V660" s="177"/>
      <c r="W660" s="177"/>
      <c r="X660" s="147"/>
      <c r="AT660" s="148" t="s">
        <v>150</v>
      </c>
      <c r="AU660" s="148" t="s">
        <v>98</v>
      </c>
      <c r="AV660" s="11" t="s">
        <v>98</v>
      </c>
      <c r="AW660" s="11" t="s">
        <v>5</v>
      </c>
      <c r="AX660" s="11" t="s">
        <v>83</v>
      </c>
      <c r="AY660" s="148" t="s">
        <v>145</v>
      </c>
    </row>
    <row r="661" spans="2:65" s="12" customFormat="1" x14ac:dyDescent="0.3">
      <c r="B661" s="149"/>
      <c r="D661" s="445" t="s">
        <v>150</v>
      </c>
      <c r="E661" s="444" t="s">
        <v>3</v>
      </c>
      <c r="F661" s="443" t="s">
        <v>151</v>
      </c>
      <c r="H661" s="150">
        <v>1.61</v>
      </c>
      <c r="I661" s="434"/>
      <c r="J661" s="434"/>
      <c r="M661" s="149"/>
      <c r="N661" s="151"/>
      <c r="O661" s="178"/>
      <c r="P661" s="178"/>
      <c r="Q661" s="178"/>
      <c r="R661" s="178"/>
      <c r="S661" s="178"/>
      <c r="T661" s="178"/>
      <c r="U661" s="178"/>
      <c r="V661" s="178"/>
      <c r="W661" s="178"/>
      <c r="X661" s="152"/>
      <c r="AT661" s="153" t="s">
        <v>150</v>
      </c>
      <c r="AU661" s="153" t="s">
        <v>98</v>
      </c>
      <c r="AV661" s="12" t="s">
        <v>149</v>
      </c>
      <c r="AW661" s="12" t="s">
        <v>5</v>
      </c>
      <c r="AX661" s="12" t="s">
        <v>23</v>
      </c>
      <c r="AY661" s="153" t="s">
        <v>145</v>
      </c>
    </row>
    <row r="662" spans="2:65" s="173" customFormat="1" ht="22.5" customHeight="1" x14ac:dyDescent="0.3">
      <c r="B662" s="117"/>
      <c r="C662" s="154" t="s">
        <v>819</v>
      </c>
      <c r="D662" s="154" t="s">
        <v>159</v>
      </c>
      <c r="E662" s="155" t="s">
        <v>820</v>
      </c>
      <c r="F662" s="183" t="s">
        <v>821</v>
      </c>
      <c r="G662" s="156" t="s">
        <v>148</v>
      </c>
      <c r="H662" s="157">
        <v>1.7709999999999999</v>
      </c>
      <c r="I662" s="158"/>
      <c r="J662" s="184"/>
      <c r="K662" s="448">
        <f>ROUND(P662*H662,2)</f>
        <v>0</v>
      </c>
      <c r="L662" s="183" t="s">
        <v>3</v>
      </c>
      <c r="M662" s="447"/>
      <c r="N662" s="446" t="s">
        <v>3</v>
      </c>
      <c r="O662" s="41" t="s">
        <v>46</v>
      </c>
      <c r="P662" s="191">
        <f>I662+J662</f>
        <v>0</v>
      </c>
      <c r="Q662" s="191">
        <f>ROUND(I662*H662,2)</f>
        <v>0</v>
      </c>
      <c r="R662" s="191">
        <f>ROUND(J662*H662,2)</f>
        <v>0</v>
      </c>
      <c r="S662" s="168"/>
      <c r="T662" s="139">
        <f>S662*H662</f>
        <v>0</v>
      </c>
      <c r="U662" s="139">
        <v>1.18E-2</v>
      </c>
      <c r="V662" s="139">
        <f>U662*H662</f>
        <v>2.0897799999999998E-2</v>
      </c>
      <c r="W662" s="139">
        <v>0</v>
      </c>
      <c r="X662" s="140">
        <f>W662*H662</f>
        <v>0</v>
      </c>
      <c r="AR662" s="16" t="s">
        <v>222</v>
      </c>
      <c r="AT662" s="16" t="s">
        <v>159</v>
      </c>
      <c r="AU662" s="16" t="s">
        <v>98</v>
      </c>
      <c r="AY662" s="16" t="s">
        <v>145</v>
      </c>
      <c r="BE662" s="98">
        <f>IF(O662="základní",K662,0)</f>
        <v>0</v>
      </c>
      <c r="BF662" s="98">
        <f>IF(O662="snížená",K662,0)</f>
        <v>0</v>
      </c>
      <c r="BG662" s="98">
        <f>IF(O662="zákl. přenesená",K662,0)</f>
        <v>0</v>
      </c>
      <c r="BH662" s="98">
        <f>IF(O662="sníž. přenesená",K662,0)</f>
        <v>0</v>
      </c>
      <c r="BI662" s="98">
        <f>IF(O662="nulová",K662,0)</f>
        <v>0</v>
      </c>
      <c r="BJ662" s="16" t="s">
        <v>23</v>
      </c>
      <c r="BK662" s="98">
        <f>ROUND(P662*H662,2)</f>
        <v>0</v>
      </c>
      <c r="BL662" s="16" t="s">
        <v>161</v>
      </c>
      <c r="BM662" s="16" t="s">
        <v>822</v>
      </c>
    </row>
    <row r="663" spans="2:65" s="11" customFormat="1" x14ac:dyDescent="0.3">
      <c r="B663" s="145"/>
      <c r="D663" s="437" t="s">
        <v>150</v>
      </c>
      <c r="E663" s="148" t="s">
        <v>3</v>
      </c>
      <c r="F663" s="440" t="s">
        <v>823</v>
      </c>
      <c r="H663" s="439">
        <v>1.7709999999999999</v>
      </c>
      <c r="I663" s="438"/>
      <c r="J663" s="438"/>
      <c r="M663" s="145"/>
      <c r="N663" s="146"/>
      <c r="O663" s="177"/>
      <c r="P663" s="177"/>
      <c r="Q663" s="177"/>
      <c r="R663" s="177"/>
      <c r="S663" s="177"/>
      <c r="T663" s="177"/>
      <c r="U663" s="177"/>
      <c r="V663" s="177"/>
      <c r="W663" s="177"/>
      <c r="X663" s="147"/>
      <c r="AT663" s="148" t="s">
        <v>150</v>
      </c>
      <c r="AU663" s="148" t="s">
        <v>98</v>
      </c>
      <c r="AV663" s="11" t="s">
        <v>98</v>
      </c>
      <c r="AW663" s="11" t="s">
        <v>5</v>
      </c>
      <c r="AX663" s="11" t="s">
        <v>83</v>
      </c>
      <c r="AY663" s="148" t="s">
        <v>145</v>
      </c>
    </row>
    <row r="664" spans="2:65" s="12" customFormat="1" x14ac:dyDescent="0.3">
      <c r="B664" s="149"/>
      <c r="D664" s="445" t="s">
        <v>150</v>
      </c>
      <c r="E664" s="444" t="s">
        <v>3</v>
      </c>
      <c r="F664" s="443" t="s">
        <v>151</v>
      </c>
      <c r="H664" s="150">
        <v>1.7709999999999999</v>
      </c>
      <c r="I664" s="434"/>
      <c r="J664" s="434"/>
      <c r="M664" s="149"/>
      <c r="N664" s="151"/>
      <c r="O664" s="178"/>
      <c r="P664" s="178"/>
      <c r="Q664" s="178"/>
      <c r="R664" s="178"/>
      <c r="S664" s="178"/>
      <c r="T664" s="178"/>
      <c r="U664" s="178"/>
      <c r="V664" s="178"/>
      <c r="W664" s="178"/>
      <c r="X664" s="152"/>
      <c r="AT664" s="153" t="s">
        <v>150</v>
      </c>
      <c r="AU664" s="153" t="s">
        <v>98</v>
      </c>
      <c r="AV664" s="12" t="s">
        <v>149</v>
      </c>
      <c r="AW664" s="12" t="s">
        <v>5</v>
      </c>
      <c r="AX664" s="12" t="s">
        <v>23</v>
      </c>
      <c r="AY664" s="153" t="s">
        <v>145</v>
      </c>
    </row>
    <row r="665" spans="2:65" s="173" customFormat="1" ht="22.5" customHeight="1" x14ac:dyDescent="0.3">
      <c r="B665" s="117"/>
      <c r="C665" s="134" t="s">
        <v>824</v>
      </c>
      <c r="D665" s="134" t="s">
        <v>147</v>
      </c>
      <c r="E665" s="135" t="s">
        <v>825</v>
      </c>
      <c r="F665" s="179" t="s">
        <v>826</v>
      </c>
      <c r="G665" s="136" t="s">
        <v>549</v>
      </c>
      <c r="H665" s="176"/>
      <c r="I665" s="181"/>
      <c r="J665" s="181"/>
      <c r="K665" s="180">
        <f>ROUND(P665*H665,2)</f>
        <v>0</v>
      </c>
      <c r="L665" s="179" t="s">
        <v>1652</v>
      </c>
      <c r="M665" s="33"/>
      <c r="N665" s="138" t="s">
        <v>3</v>
      </c>
      <c r="O665" s="41" t="s">
        <v>46</v>
      </c>
      <c r="P665" s="191">
        <f>I665+J665</f>
        <v>0</v>
      </c>
      <c r="Q665" s="191">
        <f>ROUND(I665*H665,2)</f>
        <v>0</v>
      </c>
      <c r="R665" s="191">
        <f>ROUND(J665*H665,2)</f>
        <v>0</v>
      </c>
      <c r="S665" s="168"/>
      <c r="T665" s="139">
        <f>S665*H665</f>
        <v>0</v>
      </c>
      <c r="U665" s="139">
        <v>0</v>
      </c>
      <c r="V665" s="139">
        <f>U665*H665</f>
        <v>0</v>
      </c>
      <c r="W665" s="139">
        <v>0</v>
      </c>
      <c r="X665" s="140">
        <f>W665*H665</f>
        <v>0</v>
      </c>
      <c r="AR665" s="16" t="s">
        <v>161</v>
      </c>
      <c r="AT665" s="16" t="s">
        <v>147</v>
      </c>
      <c r="AU665" s="16" t="s">
        <v>98</v>
      </c>
      <c r="AY665" s="16" t="s">
        <v>145</v>
      </c>
      <c r="BE665" s="98">
        <f>IF(O665="základní",K665,0)</f>
        <v>0</v>
      </c>
      <c r="BF665" s="98">
        <f>IF(O665="snížená",K665,0)</f>
        <v>0</v>
      </c>
      <c r="BG665" s="98">
        <f>IF(O665="zákl. přenesená",K665,0)</f>
        <v>0</v>
      </c>
      <c r="BH665" s="98">
        <f>IF(O665="sníž. přenesená",K665,0)</f>
        <v>0</v>
      </c>
      <c r="BI665" s="98">
        <f>IF(O665="nulová",K665,0)</f>
        <v>0</v>
      </c>
      <c r="BJ665" s="16" t="s">
        <v>23</v>
      </c>
      <c r="BK665" s="98">
        <f>ROUND(P665*H665,2)</f>
        <v>0</v>
      </c>
      <c r="BL665" s="16" t="s">
        <v>161</v>
      </c>
      <c r="BM665" s="16" t="s">
        <v>827</v>
      </c>
    </row>
    <row r="666" spans="2:65" s="9" customFormat="1" ht="29.85" customHeight="1" x14ac:dyDescent="0.3">
      <c r="B666" s="124"/>
      <c r="D666" s="431" t="s">
        <v>82</v>
      </c>
      <c r="E666" s="133" t="s">
        <v>1656</v>
      </c>
      <c r="F666" s="133" t="s">
        <v>1655</v>
      </c>
      <c r="I666" s="430"/>
      <c r="J666" s="430"/>
      <c r="K666" s="429">
        <f>BK666</f>
        <v>0</v>
      </c>
      <c r="M666" s="124"/>
      <c r="N666" s="126"/>
      <c r="O666" s="125"/>
      <c r="P666" s="125"/>
      <c r="Q666" s="127">
        <f>SUM(Q667:Q777)</f>
        <v>0</v>
      </c>
      <c r="R666" s="127">
        <f>SUM(R667:R777)</f>
        <v>0</v>
      </c>
      <c r="S666" s="125"/>
      <c r="T666" s="128">
        <f>SUM(T667:T777)</f>
        <v>0</v>
      </c>
      <c r="U666" s="125"/>
      <c r="V666" s="128">
        <f>SUM(V667:V777)</f>
        <v>0.51603052000000005</v>
      </c>
      <c r="W666" s="125"/>
      <c r="X666" s="129">
        <f>SUM(X667:X777)</f>
        <v>0.12232104000000001</v>
      </c>
      <c r="AR666" s="130" t="s">
        <v>98</v>
      </c>
      <c r="AT666" s="131" t="s">
        <v>82</v>
      </c>
      <c r="AU666" s="131" t="s">
        <v>23</v>
      </c>
      <c r="AY666" s="130" t="s">
        <v>145</v>
      </c>
      <c r="BK666" s="132">
        <f>SUM(BK667:BK777)</f>
        <v>0</v>
      </c>
    </row>
    <row r="667" spans="2:65" s="173" customFormat="1" ht="22.5" customHeight="1" x14ac:dyDescent="0.3">
      <c r="B667" s="117"/>
      <c r="C667" s="134" t="s">
        <v>830</v>
      </c>
      <c r="D667" s="134" t="s">
        <v>147</v>
      </c>
      <c r="E667" s="135" t="s">
        <v>831</v>
      </c>
      <c r="F667" s="179" t="s">
        <v>832</v>
      </c>
      <c r="G667" s="136" t="s">
        <v>148</v>
      </c>
      <c r="H667" s="137">
        <v>326.76100000000002</v>
      </c>
      <c r="I667" s="181"/>
      <c r="J667" s="181"/>
      <c r="K667" s="180">
        <f>ROUND(P667*H667,2)</f>
        <v>0</v>
      </c>
      <c r="L667" s="179" t="s">
        <v>1652</v>
      </c>
      <c r="M667" s="33"/>
      <c r="N667" s="138" t="s">
        <v>3</v>
      </c>
      <c r="O667" s="41" t="s">
        <v>46</v>
      </c>
      <c r="P667" s="191">
        <f>I667+J667</f>
        <v>0</v>
      </c>
      <c r="Q667" s="191">
        <f>ROUND(I667*H667,2)</f>
        <v>0</v>
      </c>
      <c r="R667" s="191">
        <f>ROUND(J667*H667,2)</f>
        <v>0</v>
      </c>
      <c r="S667" s="168"/>
      <c r="T667" s="139">
        <f>S667*H667</f>
        <v>0</v>
      </c>
      <c r="U667" s="139">
        <v>1E-3</v>
      </c>
      <c r="V667" s="139">
        <f>U667*H667</f>
        <v>0.32676100000000002</v>
      </c>
      <c r="W667" s="139">
        <v>3.1E-4</v>
      </c>
      <c r="X667" s="140">
        <f>W667*H667</f>
        <v>0.10129591</v>
      </c>
      <c r="AR667" s="16" t="s">
        <v>161</v>
      </c>
      <c r="AT667" s="16" t="s">
        <v>147</v>
      </c>
      <c r="AU667" s="16" t="s">
        <v>98</v>
      </c>
      <c r="AY667" s="16" t="s">
        <v>145</v>
      </c>
      <c r="BE667" s="98">
        <f>IF(O667="základní",K667,0)</f>
        <v>0</v>
      </c>
      <c r="BF667" s="98">
        <f>IF(O667="snížená",K667,0)</f>
        <v>0</v>
      </c>
      <c r="BG667" s="98">
        <f>IF(O667="zákl. přenesená",K667,0)</f>
        <v>0</v>
      </c>
      <c r="BH667" s="98">
        <f>IF(O667="sníž. přenesená",K667,0)</f>
        <v>0</v>
      </c>
      <c r="BI667" s="98">
        <f>IF(O667="nulová",K667,0)</f>
        <v>0</v>
      </c>
      <c r="BJ667" s="16" t="s">
        <v>23</v>
      </c>
      <c r="BK667" s="98">
        <f>ROUND(P667*H667,2)</f>
        <v>0</v>
      </c>
      <c r="BL667" s="16" t="s">
        <v>161</v>
      </c>
      <c r="BM667" s="16" t="s">
        <v>833</v>
      </c>
    </row>
    <row r="668" spans="2:65" s="10" customFormat="1" x14ac:dyDescent="0.3">
      <c r="B668" s="141"/>
      <c r="D668" s="437" t="s">
        <v>150</v>
      </c>
      <c r="E668" s="144" t="s">
        <v>3</v>
      </c>
      <c r="F668" s="442" t="s">
        <v>257</v>
      </c>
      <c r="H668" s="144" t="s">
        <v>3</v>
      </c>
      <c r="I668" s="441"/>
      <c r="J668" s="441"/>
      <c r="M668" s="141"/>
      <c r="N668" s="142"/>
      <c r="O668" s="182"/>
      <c r="P668" s="182"/>
      <c r="Q668" s="182"/>
      <c r="R668" s="182"/>
      <c r="S668" s="182"/>
      <c r="T668" s="182"/>
      <c r="U668" s="182"/>
      <c r="V668" s="182"/>
      <c r="W668" s="182"/>
      <c r="X668" s="143"/>
      <c r="AT668" s="144" t="s">
        <v>150</v>
      </c>
      <c r="AU668" s="144" t="s">
        <v>98</v>
      </c>
      <c r="AV668" s="10" t="s">
        <v>23</v>
      </c>
      <c r="AW668" s="10" t="s">
        <v>5</v>
      </c>
      <c r="AX668" s="10" t="s">
        <v>83</v>
      </c>
      <c r="AY668" s="144" t="s">
        <v>145</v>
      </c>
    </row>
    <row r="669" spans="2:65" s="11" customFormat="1" x14ac:dyDescent="0.3">
      <c r="B669" s="145"/>
      <c r="D669" s="437" t="s">
        <v>150</v>
      </c>
      <c r="E669" s="148" t="s">
        <v>3</v>
      </c>
      <c r="F669" s="440" t="s">
        <v>834</v>
      </c>
      <c r="H669" s="439">
        <v>10.755000000000001</v>
      </c>
      <c r="I669" s="438"/>
      <c r="J669" s="438"/>
      <c r="M669" s="145"/>
      <c r="N669" s="146"/>
      <c r="O669" s="177"/>
      <c r="P669" s="177"/>
      <c r="Q669" s="177"/>
      <c r="R669" s="177"/>
      <c r="S669" s="177"/>
      <c r="T669" s="177"/>
      <c r="U669" s="177"/>
      <c r="V669" s="177"/>
      <c r="W669" s="177"/>
      <c r="X669" s="147"/>
      <c r="AT669" s="148" t="s">
        <v>150</v>
      </c>
      <c r="AU669" s="148" t="s">
        <v>98</v>
      </c>
      <c r="AV669" s="11" t="s">
        <v>98</v>
      </c>
      <c r="AW669" s="11" t="s">
        <v>5</v>
      </c>
      <c r="AX669" s="11" t="s">
        <v>83</v>
      </c>
      <c r="AY669" s="148" t="s">
        <v>145</v>
      </c>
    </row>
    <row r="670" spans="2:65" s="11" customFormat="1" x14ac:dyDescent="0.3">
      <c r="B670" s="145"/>
      <c r="D670" s="437" t="s">
        <v>150</v>
      </c>
      <c r="E670" s="148" t="s">
        <v>3</v>
      </c>
      <c r="F670" s="440" t="s">
        <v>835</v>
      </c>
      <c r="H670" s="439">
        <v>9.98</v>
      </c>
      <c r="I670" s="438"/>
      <c r="J670" s="438"/>
      <c r="M670" s="145"/>
      <c r="N670" s="146"/>
      <c r="O670" s="177"/>
      <c r="P670" s="177"/>
      <c r="Q670" s="177"/>
      <c r="R670" s="177"/>
      <c r="S670" s="177"/>
      <c r="T670" s="177"/>
      <c r="U670" s="177"/>
      <c r="V670" s="177"/>
      <c r="W670" s="177"/>
      <c r="X670" s="147"/>
      <c r="AT670" s="148" t="s">
        <v>150</v>
      </c>
      <c r="AU670" s="148" t="s">
        <v>98</v>
      </c>
      <c r="AV670" s="11" t="s">
        <v>98</v>
      </c>
      <c r="AW670" s="11" t="s">
        <v>5</v>
      </c>
      <c r="AX670" s="11" t="s">
        <v>83</v>
      </c>
      <c r="AY670" s="148" t="s">
        <v>145</v>
      </c>
    </row>
    <row r="671" spans="2:65" s="10" customFormat="1" x14ac:dyDescent="0.3">
      <c r="B671" s="141"/>
      <c r="D671" s="437" t="s">
        <v>150</v>
      </c>
      <c r="E671" s="144" t="s">
        <v>3</v>
      </c>
      <c r="F671" s="442" t="s">
        <v>721</v>
      </c>
      <c r="H671" s="144" t="s">
        <v>3</v>
      </c>
      <c r="I671" s="441"/>
      <c r="J671" s="441"/>
      <c r="M671" s="141"/>
      <c r="N671" s="142"/>
      <c r="O671" s="182"/>
      <c r="P671" s="182"/>
      <c r="Q671" s="182"/>
      <c r="R671" s="182"/>
      <c r="S671" s="182"/>
      <c r="T671" s="182"/>
      <c r="U671" s="182"/>
      <c r="V671" s="182"/>
      <c r="W671" s="182"/>
      <c r="X671" s="143"/>
      <c r="AT671" s="144" t="s">
        <v>150</v>
      </c>
      <c r="AU671" s="144" t="s">
        <v>98</v>
      </c>
      <c r="AV671" s="10" t="s">
        <v>23</v>
      </c>
      <c r="AW671" s="10" t="s">
        <v>5</v>
      </c>
      <c r="AX671" s="10" t="s">
        <v>83</v>
      </c>
      <c r="AY671" s="144" t="s">
        <v>145</v>
      </c>
    </row>
    <row r="672" spans="2:65" s="11" customFormat="1" x14ac:dyDescent="0.3">
      <c r="B672" s="145"/>
      <c r="D672" s="437" t="s">
        <v>150</v>
      </c>
      <c r="E672" s="148" t="s">
        <v>3</v>
      </c>
      <c r="F672" s="440" t="s">
        <v>836</v>
      </c>
      <c r="H672" s="439">
        <v>43.933999999999997</v>
      </c>
      <c r="I672" s="438"/>
      <c r="J672" s="438"/>
      <c r="M672" s="145"/>
      <c r="N672" s="146"/>
      <c r="O672" s="177"/>
      <c r="P672" s="177"/>
      <c r="Q672" s="177"/>
      <c r="R672" s="177"/>
      <c r="S672" s="177"/>
      <c r="T672" s="177"/>
      <c r="U672" s="177"/>
      <c r="V672" s="177"/>
      <c r="W672" s="177"/>
      <c r="X672" s="147"/>
      <c r="AT672" s="148" t="s">
        <v>150</v>
      </c>
      <c r="AU672" s="148" t="s">
        <v>98</v>
      </c>
      <c r="AV672" s="11" t="s">
        <v>98</v>
      </c>
      <c r="AW672" s="11" t="s">
        <v>5</v>
      </c>
      <c r="AX672" s="11" t="s">
        <v>83</v>
      </c>
      <c r="AY672" s="148" t="s">
        <v>145</v>
      </c>
    </row>
    <row r="673" spans="2:51" s="11" customFormat="1" x14ac:dyDescent="0.3">
      <c r="B673" s="145"/>
      <c r="D673" s="437" t="s">
        <v>150</v>
      </c>
      <c r="E673" s="148" t="s">
        <v>3</v>
      </c>
      <c r="F673" s="440" t="s">
        <v>342</v>
      </c>
      <c r="H673" s="439">
        <v>126</v>
      </c>
      <c r="I673" s="438"/>
      <c r="J673" s="438"/>
      <c r="M673" s="145"/>
      <c r="N673" s="146"/>
      <c r="O673" s="177"/>
      <c r="P673" s="177"/>
      <c r="Q673" s="177"/>
      <c r="R673" s="177"/>
      <c r="S673" s="177"/>
      <c r="T673" s="177"/>
      <c r="U673" s="177"/>
      <c r="V673" s="177"/>
      <c r="W673" s="177"/>
      <c r="X673" s="147"/>
      <c r="AT673" s="148" t="s">
        <v>150</v>
      </c>
      <c r="AU673" s="148" t="s">
        <v>98</v>
      </c>
      <c r="AV673" s="11" t="s">
        <v>98</v>
      </c>
      <c r="AW673" s="11" t="s">
        <v>5</v>
      </c>
      <c r="AX673" s="11" t="s">
        <v>83</v>
      </c>
      <c r="AY673" s="148" t="s">
        <v>145</v>
      </c>
    </row>
    <row r="674" spans="2:51" s="10" customFormat="1" x14ac:dyDescent="0.3">
      <c r="B674" s="141"/>
      <c r="D674" s="437" t="s">
        <v>150</v>
      </c>
      <c r="E674" s="144" t="s">
        <v>3</v>
      </c>
      <c r="F674" s="442" t="s">
        <v>723</v>
      </c>
      <c r="H674" s="144" t="s">
        <v>3</v>
      </c>
      <c r="I674" s="441"/>
      <c r="J674" s="441"/>
      <c r="M674" s="141"/>
      <c r="N674" s="142"/>
      <c r="O674" s="182"/>
      <c r="P674" s="182"/>
      <c r="Q674" s="182"/>
      <c r="R674" s="182"/>
      <c r="S674" s="182"/>
      <c r="T674" s="182"/>
      <c r="U674" s="182"/>
      <c r="V674" s="182"/>
      <c r="W674" s="182"/>
      <c r="X674" s="143"/>
      <c r="AT674" s="144" t="s">
        <v>150</v>
      </c>
      <c r="AU674" s="144" t="s">
        <v>98</v>
      </c>
      <c r="AV674" s="10" t="s">
        <v>23</v>
      </c>
      <c r="AW674" s="10" t="s">
        <v>5</v>
      </c>
      <c r="AX674" s="10" t="s">
        <v>83</v>
      </c>
      <c r="AY674" s="144" t="s">
        <v>145</v>
      </c>
    </row>
    <row r="675" spans="2:51" s="11" customFormat="1" x14ac:dyDescent="0.3">
      <c r="B675" s="145"/>
      <c r="D675" s="437" t="s">
        <v>150</v>
      </c>
      <c r="E675" s="148" t="s">
        <v>3</v>
      </c>
      <c r="F675" s="440" t="s">
        <v>837</v>
      </c>
      <c r="H675" s="439">
        <v>12.462</v>
      </c>
      <c r="I675" s="438"/>
      <c r="J675" s="438"/>
      <c r="M675" s="145"/>
      <c r="N675" s="146"/>
      <c r="O675" s="177"/>
      <c r="P675" s="177"/>
      <c r="Q675" s="177"/>
      <c r="R675" s="177"/>
      <c r="S675" s="177"/>
      <c r="T675" s="177"/>
      <c r="U675" s="177"/>
      <c r="V675" s="177"/>
      <c r="W675" s="177"/>
      <c r="X675" s="147"/>
      <c r="AT675" s="148" t="s">
        <v>150</v>
      </c>
      <c r="AU675" s="148" t="s">
        <v>98</v>
      </c>
      <c r="AV675" s="11" t="s">
        <v>98</v>
      </c>
      <c r="AW675" s="11" t="s">
        <v>5</v>
      </c>
      <c r="AX675" s="11" t="s">
        <v>83</v>
      </c>
      <c r="AY675" s="148" t="s">
        <v>145</v>
      </c>
    </row>
    <row r="676" spans="2:51" s="11" customFormat="1" x14ac:dyDescent="0.3">
      <c r="B676" s="145"/>
      <c r="D676" s="437" t="s">
        <v>150</v>
      </c>
      <c r="E676" s="148" t="s">
        <v>3</v>
      </c>
      <c r="F676" s="440" t="s">
        <v>838</v>
      </c>
      <c r="H676" s="439">
        <v>3.9</v>
      </c>
      <c r="I676" s="438"/>
      <c r="J676" s="438"/>
      <c r="M676" s="145"/>
      <c r="N676" s="146"/>
      <c r="O676" s="177"/>
      <c r="P676" s="177"/>
      <c r="Q676" s="177"/>
      <c r="R676" s="177"/>
      <c r="S676" s="177"/>
      <c r="T676" s="177"/>
      <c r="U676" s="177"/>
      <c r="V676" s="177"/>
      <c r="W676" s="177"/>
      <c r="X676" s="147"/>
      <c r="AT676" s="148" t="s">
        <v>150</v>
      </c>
      <c r="AU676" s="148" t="s">
        <v>98</v>
      </c>
      <c r="AV676" s="11" t="s">
        <v>98</v>
      </c>
      <c r="AW676" s="11" t="s">
        <v>5</v>
      </c>
      <c r="AX676" s="11" t="s">
        <v>83</v>
      </c>
      <c r="AY676" s="148" t="s">
        <v>145</v>
      </c>
    </row>
    <row r="677" spans="2:51" s="10" customFormat="1" x14ac:dyDescent="0.3">
      <c r="B677" s="141"/>
      <c r="D677" s="437" t="s">
        <v>150</v>
      </c>
      <c r="E677" s="144" t="s">
        <v>3</v>
      </c>
      <c r="F677" s="442" t="s">
        <v>261</v>
      </c>
      <c r="H677" s="144" t="s">
        <v>3</v>
      </c>
      <c r="I677" s="441"/>
      <c r="J677" s="441"/>
      <c r="M677" s="141"/>
      <c r="N677" s="142"/>
      <c r="O677" s="182"/>
      <c r="P677" s="182"/>
      <c r="Q677" s="182"/>
      <c r="R677" s="182"/>
      <c r="S677" s="182"/>
      <c r="T677" s="182"/>
      <c r="U677" s="182"/>
      <c r="V677" s="182"/>
      <c r="W677" s="182"/>
      <c r="X677" s="143"/>
      <c r="AT677" s="144" t="s">
        <v>150</v>
      </c>
      <c r="AU677" s="144" t="s">
        <v>98</v>
      </c>
      <c r="AV677" s="10" t="s">
        <v>23</v>
      </c>
      <c r="AW677" s="10" t="s">
        <v>5</v>
      </c>
      <c r="AX677" s="10" t="s">
        <v>83</v>
      </c>
      <c r="AY677" s="144" t="s">
        <v>145</v>
      </c>
    </row>
    <row r="678" spans="2:51" s="11" customFormat="1" x14ac:dyDescent="0.3">
      <c r="B678" s="145"/>
      <c r="D678" s="437" t="s">
        <v>150</v>
      </c>
      <c r="E678" s="148" t="s">
        <v>3</v>
      </c>
      <c r="F678" s="440" t="s">
        <v>839</v>
      </c>
      <c r="H678" s="439">
        <v>8.3079999999999998</v>
      </c>
      <c r="I678" s="438"/>
      <c r="J678" s="438"/>
      <c r="M678" s="145"/>
      <c r="N678" s="146"/>
      <c r="O678" s="177"/>
      <c r="P678" s="177"/>
      <c r="Q678" s="177"/>
      <c r="R678" s="177"/>
      <c r="S678" s="177"/>
      <c r="T678" s="177"/>
      <c r="U678" s="177"/>
      <c r="V678" s="177"/>
      <c r="W678" s="177"/>
      <c r="X678" s="147"/>
      <c r="AT678" s="148" t="s">
        <v>150</v>
      </c>
      <c r="AU678" s="148" t="s">
        <v>98</v>
      </c>
      <c r="AV678" s="11" t="s">
        <v>98</v>
      </c>
      <c r="AW678" s="11" t="s">
        <v>5</v>
      </c>
      <c r="AX678" s="11" t="s">
        <v>83</v>
      </c>
      <c r="AY678" s="148" t="s">
        <v>145</v>
      </c>
    </row>
    <row r="679" spans="2:51" s="11" customFormat="1" x14ac:dyDescent="0.3">
      <c r="B679" s="145"/>
      <c r="D679" s="437" t="s">
        <v>150</v>
      </c>
      <c r="E679" s="148" t="s">
        <v>3</v>
      </c>
      <c r="F679" s="440" t="s">
        <v>840</v>
      </c>
      <c r="H679" s="439">
        <v>9.6</v>
      </c>
      <c r="I679" s="438"/>
      <c r="J679" s="438"/>
      <c r="M679" s="145"/>
      <c r="N679" s="146"/>
      <c r="O679" s="177"/>
      <c r="P679" s="177"/>
      <c r="Q679" s="177"/>
      <c r="R679" s="177"/>
      <c r="S679" s="177"/>
      <c r="T679" s="177"/>
      <c r="U679" s="177"/>
      <c r="V679" s="177"/>
      <c r="W679" s="177"/>
      <c r="X679" s="147"/>
      <c r="AT679" s="148" t="s">
        <v>150</v>
      </c>
      <c r="AU679" s="148" t="s">
        <v>98</v>
      </c>
      <c r="AV679" s="11" t="s">
        <v>98</v>
      </c>
      <c r="AW679" s="11" t="s">
        <v>5</v>
      </c>
      <c r="AX679" s="11" t="s">
        <v>83</v>
      </c>
      <c r="AY679" s="148" t="s">
        <v>145</v>
      </c>
    </row>
    <row r="680" spans="2:51" s="10" customFormat="1" x14ac:dyDescent="0.3">
      <c r="B680" s="141"/>
      <c r="D680" s="437" t="s">
        <v>150</v>
      </c>
      <c r="E680" s="144" t="s">
        <v>3</v>
      </c>
      <c r="F680" s="442" t="s">
        <v>263</v>
      </c>
      <c r="H680" s="144" t="s">
        <v>3</v>
      </c>
      <c r="I680" s="441"/>
      <c r="J680" s="441"/>
      <c r="M680" s="141"/>
      <c r="N680" s="142"/>
      <c r="O680" s="182"/>
      <c r="P680" s="182"/>
      <c r="Q680" s="182"/>
      <c r="R680" s="182"/>
      <c r="S680" s="182"/>
      <c r="T680" s="182"/>
      <c r="U680" s="182"/>
      <c r="V680" s="182"/>
      <c r="W680" s="182"/>
      <c r="X680" s="143"/>
      <c r="AT680" s="144" t="s">
        <v>150</v>
      </c>
      <c r="AU680" s="144" t="s">
        <v>98</v>
      </c>
      <c r="AV680" s="10" t="s">
        <v>23</v>
      </c>
      <c r="AW680" s="10" t="s">
        <v>5</v>
      </c>
      <c r="AX680" s="10" t="s">
        <v>83</v>
      </c>
      <c r="AY680" s="144" t="s">
        <v>145</v>
      </c>
    </row>
    <row r="681" spans="2:51" s="11" customFormat="1" x14ac:dyDescent="0.3">
      <c r="B681" s="145"/>
      <c r="D681" s="437" t="s">
        <v>150</v>
      </c>
      <c r="E681" s="148" t="s">
        <v>3</v>
      </c>
      <c r="F681" s="440" t="s">
        <v>841</v>
      </c>
      <c r="H681" s="439">
        <v>14.311999999999999</v>
      </c>
      <c r="I681" s="438"/>
      <c r="J681" s="438"/>
      <c r="M681" s="145"/>
      <c r="N681" s="146"/>
      <c r="O681" s="177"/>
      <c r="P681" s="177"/>
      <c r="Q681" s="177"/>
      <c r="R681" s="177"/>
      <c r="S681" s="177"/>
      <c r="T681" s="177"/>
      <c r="U681" s="177"/>
      <c r="V681" s="177"/>
      <c r="W681" s="177"/>
      <c r="X681" s="147"/>
      <c r="AT681" s="148" t="s">
        <v>150</v>
      </c>
      <c r="AU681" s="148" t="s">
        <v>98</v>
      </c>
      <c r="AV681" s="11" t="s">
        <v>98</v>
      </c>
      <c r="AW681" s="11" t="s">
        <v>5</v>
      </c>
      <c r="AX681" s="11" t="s">
        <v>83</v>
      </c>
      <c r="AY681" s="148" t="s">
        <v>145</v>
      </c>
    </row>
    <row r="682" spans="2:51" s="11" customFormat="1" x14ac:dyDescent="0.3">
      <c r="B682" s="145"/>
      <c r="D682" s="437" t="s">
        <v>150</v>
      </c>
      <c r="E682" s="148" t="s">
        <v>3</v>
      </c>
      <c r="F682" s="440" t="s">
        <v>842</v>
      </c>
      <c r="H682" s="439">
        <v>13.5</v>
      </c>
      <c r="I682" s="438"/>
      <c r="J682" s="438"/>
      <c r="M682" s="145"/>
      <c r="N682" s="146"/>
      <c r="O682" s="177"/>
      <c r="P682" s="177"/>
      <c r="Q682" s="177"/>
      <c r="R682" s="177"/>
      <c r="S682" s="177"/>
      <c r="T682" s="177"/>
      <c r="U682" s="177"/>
      <c r="V682" s="177"/>
      <c r="W682" s="177"/>
      <c r="X682" s="147"/>
      <c r="AT682" s="148" t="s">
        <v>150</v>
      </c>
      <c r="AU682" s="148" t="s">
        <v>98</v>
      </c>
      <c r="AV682" s="11" t="s">
        <v>98</v>
      </c>
      <c r="AW682" s="11" t="s">
        <v>5</v>
      </c>
      <c r="AX682" s="11" t="s">
        <v>83</v>
      </c>
      <c r="AY682" s="148" t="s">
        <v>145</v>
      </c>
    </row>
    <row r="683" spans="2:51" s="10" customFormat="1" x14ac:dyDescent="0.3">
      <c r="B683" s="141"/>
      <c r="D683" s="437" t="s">
        <v>150</v>
      </c>
      <c r="E683" s="144" t="s">
        <v>3</v>
      </c>
      <c r="F683" s="442" t="s">
        <v>265</v>
      </c>
      <c r="H683" s="144" t="s">
        <v>3</v>
      </c>
      <c r="I683" s="441"/>
      <c r="J683" s="441"/>
      <c r="M683" s="141"/>
      <c r="N683" s="142"/>
      <c r="O683" s="182"/>
      <c r="P683" s="182"/>
      <c r="Q683" s="182"/>
      <c r="R683" s="182"/>
      <c r="S683" s="182"/>
      <c r="T683" s="182"/>
      <c r="U683" s="182"/>
      <c r="V683" s="182"/>
      <c r="W683" s="182"/>
      <c r="X683" s="143"/>
      <c r="AT683" s="144" t="s">
        <v>150</v>
      </c>
      <c r="AU683" s="144" t="s">
        <v>98</v>
      </c>
      <c r="AV683" s="10" t="s">
        <v>23</v>
      </c>
      <c r="AW683" s="10" t="s">
        <v>5</v>
      </c>
      <c r="AX683" s="10" t="s">
        <v>83</v>
      </c>
      <c r="AY683" s="144" t="s">
        <v>145</v>
      </c>
    </row>
    <row r="684" spans="2:51" s="11" customFormat="1" x14ac:dyDescent="0.3">
      <c r="B684" s="145"/>
      <c r="D684" s="437" t="s">
        <v>150</v>
      </c>
      <c r="E684" s="148" t="s">
        <v>3</v>
      </c>
      <c r="F684" s="440" t="s">
        <v>843</v>
      </c>
      <c r="H684" s="439">
        <v>10.194000000000001</v>
      </c>
      <c r="I684" s="438"/>
      <c r="J684" s="438"/>
      <c r="M684" s="145"/>
      <c r="N684" s="146"/>
      <c r="O684" s="177"/>
      <c r="P684" s="177"/>
      <c r="Q684" s="177"/>
      <c r="R684" s="177"/>
      <c r="S684" s="177"/>
      <c r="T684" s="177"/>
      <c r="U684" s="177"/>
      <c r="V684" s="177"/>
      <c r="W684" s="177"/>
      <c r="X684" s="147"/>
      <c r="AT684" s="148" t="s">
        <v>150</v>
      </c>
      <c r="AU684" s="148" t="s">
        <v>98</v>
      </c>
      <c r="AV684" s="11" t="s">
        <v>98</v>
      </c>
      <c r="AW684" s="11" t="s">
        <v>5</v>
      </c>
      <c r="AX684" s="11" t="s">
        <v>83</v>
      </c>
      <c r="AY684" s="148" t="s">
        <v>145</v>
      </c>
    </row>
    <row r="685" spans="2:51" s="11" customFormat="1" x14ac:dyDescent="0.3">
      <c r="B685" s="145"/>
      <c r="D685" s="437" t="s">
        <v>150</v>
      </c>
      <c r="E685" s="148" t="s">
        <v>3</v>
      </c>
      <c r="F685" s="440" t="s">
        <v>844</v>
      </c>
      <c r="H685" s="439">
        <v>17.3</v>
      </c>
      <c r="I685" s="438"/>
      <c r="J685" s="438"/>
      <c r="M685" s="145"/>
      <c r="N685" s="146"/>
      <c r="O685" s="177"/>
      <c r="P685" s="177"/>
      <c r="Q685" s="177"/>
      <c r="R685" s="177"/>
      <c r="S685" s="177"/>
      <c r="T685" s="177"/>
      <c r="U685" s="177"/>
      <c r="V685" s="177"/>
      <c r="W685" s="177"/>
      <c r="X685" s="147"/>
      <c r="AT685" s="148" t="s">
        <v>150</v>
      </c>
      <c r="AU685" s="148" t="s">
        <v>98</v>
      </c>
      <c r="AV685" s="11" t="s">
        <v>98</v>
      </c>
      <c r="AW685" s="11" t="s">
        <v>5</v>
      </c>
      <c r="AX685" s="11" t="s">
        <v>83</v>
      </c>
      <c r="AY685" s="148" t="s">
        <v>145</v>
      </c>
    </row>
    <row r="686" spans="2:51" s="10" customFormat="1" x14ac:dyDescent="0.3">
      <c r="B686" s="141"/>
      <c r="D686" s="437" t="s">
        <v>150</v>
      </c>
      <c r="E686" s="144" t="s">
        <v>3</v>
      </c>
      <c r="F686" s="442" t="s">
        <v>267</v>
      </c>
      <c r="H686" s="144" t="s">
        <v>3</v>
      </c>
      <c r="I686" s="441"/>
      <c r="J686" s="441"/>
      <c r="M686" s="141"/>
      <c r="N686" s="142"/>
      <c r="O686" s="182"/>
      <c r="P686" s="182"/>
      <c r="Q686" s="182"/>
      <c r="R686" s="182"/>
      <c r="S686" s="182"/>
      <c r="T686" s="182"/>
      <c r="U686" s="182"/>
      <c r="V686" s="182"/>
      <c r="W686" s="182"/>
      <c r="X686" s="143"/>
      <c r="AT686" s="144" t="s">
        <v>150</v>
      </c>
      <c r="AU686" s="144" t="s">
        <v>98</v>
      </c>
      <c r="AV686" s="10" t="s">
        <v>23</v>
      </c>
      <c r="AW686" s="10" t="s">
        <v>5</v>
      </c>
      <c r="AX686" s="10" t="s">
        <v>83</v>
      </c>
      <c r="AY686" s="144" t="s">
        <v>145</v>
      </c>
    </row>
    <row r="687" spans="2:51" s="11" customFormat="1" x14ac:dyDescent="0.3">
      <c r="B687" s="145"/>
      <c r="D687" s="437" t="s">
        <v>150</v>
      </c>
      <c r="E687" s="148" t="s">
        <v>3</v>
      </c>
      <c r="F687" s="440" t="s">
        <v>845</v>
      </c>
      <c r="H687" s="439">
        <v>3.552</v>
      </c>
      <c r="I687" s="438"/>
      <c r="J687" s="438"/>
      <c r="M687" s="145"/>
      <c r="N687" s="146"/>
      <c r="O687" s="177"/>
      <c r="P687" s="177"/>
      <c r="Q687" s="177"/>
      <c r="R687" s="177"/>
      <c r="S687" s="177"/>
      <c r="T687" s="177"/>
      <c r="U687" s="177"/>
      <c r="V687" s="177"/>
      <c r="W687" s="177"/>
      <c r="X687" s="147"/>
      <c r="AT687" s="148" t="s">
        <v>150</v>
      </c>
      <c r="AU687" s="148" t="s">
        <v>98</v>
      </c>
      <c r="AV687" s="11" t="s">
        <v>98</v>
      </c>
      <c r="AW687" s="11" t="s">
        <v>5</v>
      </c>
      <c r="AX687" s="11" t="s">
        <v>83</v>
      </c>
      <c r="AY687" s="148" t="s">
        <v>145</v>
      </c>
    </row>
    <row r="688" spans="2:51" s="11" customFormat="1" x14ac:dyDescent="0.3">
      <c r="B688" s="145"/>
      <c r="D688" s="437" t="s">
        <v>150</v>
      </c>
      <c r="E688" s="148" t="s">
        <v>3</v>
      </c>
      <c r="F688" s="440" t="s">
        <v>846</v>
      </c>
      <c r="H688" s="439">
        <v>3.6</v>
      </c>
      <c r="I688" s="438"/>
      <c r="J688" s="438"/>
      <c r="M688" s="145"/>
      <c r="N688" s="146"/>
      <c r="O688" s="177"/>
      <c r="P688" s="177"/>
      <c r="Q688" s="177"/>
      <c r="R688" s="177"/>
      <c r="S688" s="177"/>
      <c r="T688" s="177"/>
      <c r="U688" s="177"/>
      <c r="V688" s="177"/>
      <c r="W688" s="177"/>
      <c r="X688" s="147"/>
      <c r="AT688" s="148" t="s">
        <v>150</v>
      </c>
      <c r="AU688" s="148" t="s">
        <v>98</v>
      </c>
      <c r="AV688" s="11" t="s">
        <v>98</v>
      </c>
      <c r="AW688" s="11" t="s">
        <v>5</v>
      </c>
      <c r="AX688" s="11" t="s">
        <v>83</v>
      </c>
      <c r="AY688" s="148" t="s">
        <v>145</v>
      </c>
    </row>
    <row r="689" spans="2:65" s="10" customFormat="1" x14ac:dyDescent="0.3">
      <c r="B689" s="141"/>
      <c r="D689" s="437" t="s">
        <v>150</v>
      </c>
      <c r="E689" s="144" t="s">
        <v>3</v>
      </c>
      <c r="F689" s="442" t="s">
        <v>269</v>
      </c>
      <c r="H689" s="144" t="s">
        <v>3</v>
      </c>
      <c r="I689" s="441"/>
      <c r="J689" s="441"/>
      <c r="M689" s="141"/>
      <c r="N689" s="142"/>
      <c r="O689" s="182"/>
      <c r="P689" s="182"/>
      <c r="Q689" s="182"/>
      <c r="R689" s="182"/>
      <c r="S689" s="182"/>
      <c r="T689" s="182"/>
      <c r="U689" s="182"/>
      <c r="V689" s="182"/>
      <c r="W689" s="182"/>
      <c r="X689" s="143"/>
      <c r="AT689" s="144" t="s">
        <v>150</v>
      </c>
      <c r="AU689" s="144" t="s">
        <v>98</v>
      </c>
      <c r="AV689" s="10" t="s">
        <v>23</v>
      </c>
      <c r="AW689" s="10" t="s">
        <v>5</v>
      </c>
      <c r="AX689" s="10" t="s">
        <v>83</v>
      </c>
      <c r="AY689" s="144" t="s">
        <v>145</v>
      </c>
    </row>
    <row r="690" spans="2:65" s="11" customFormat="1" x14ac:dyDescent="0.3">
      <c r="B690" s="145"/>
      <c r="D690" s="437" t="s">
        <v>150</v>
      </c>
      <c r="E690" s="148" t="s">
        <v>3</v>
      </c>
      <c r="F690" s="440" t="s">
        <v>847</v>
      </c>
      <c r="H690" s="439">
        <v>9.1560000000000006</v>
      </c>
      <c r="I690" s="438"/>
      <c r="J690" s="438"/>
      <c r="M690" s="145"/>
      <c r="N690" s="146"/>
      <c r="O690" s="177"/>
      <c r="P690" s="177"/>
      <c r="Q690" s="177"/>
      <c r="R690" s="177"/>
      <c r="S690" s="177"/>
      <c r="T690" s="177"/>
      <c r="U690" s="177"/>
      <c r="V690" s="177"/>
      <c r="W690" s="177"/>
      <c r="X690" s="147"/>
      <c r="AT690" s="148" t="s">
        <v>150</v>
      </c>
      <c r="AU690" s="148" t="s">
        <v>98</v>
      </c>
      <c r="AV690" s="11" t="s">
        <v>98</v>
      </c>
      <c r="AW690" s="11" t="s">
        <v>5</v>
      </c>
      <c r="AX690" s="11" t="s">
        <v>83</v>
      </c>
      <c r="AY690" s="148" t="s">
        <v>145</v>
      </c>
    </row>
    <row r="691" spans="2:65" s="11" customFormat="1" x14ac:dyDescent="0.3">
      <c r="B691" s="145"/>
      <c r="D691" s="437" t="s">
        <v>150</v>
      </c>
      <c r="E691" s="148" t="s">
        <v>3</v>
      </c>
      <c r="F691" s="440" t="s">
        <v>848</v>
      </c>
      <c r="H691" s="439">
        <v>2.3340000000000001</v>
      </c>
      <c r="I691" s="438"/>
      <c r="J691" s="438"/>
      <c r="M691" s="145"/>
      <c r="N691" s="146"/>
      <c r="O691" s="177"/>
      <c r="P691" s="177"/>
      <c r="Q691" s="177"/>
      <c r="R691" s="177"/>
      <c r="S691" s="177"/>
      <c r="T691" s="177"/>
      <c r="U691" s="177"/>
      <c r="V691" s="177"/>
      <c r="W691" s="177"/>
      <c r="X691" s="147"/>
      <c r="AT691" s="148" t="s">
        <v>150</v>
      </c>
      <c r="AU691" s="148" t="s">
        <v>98</v>
      </c>
      <c r="AV691" s="11" t="s">
        <v>98</v>
      </c>
      <c r="AW691" s="11" t="s">
        <v>5</v>
      </c>
      <c r="AX691" s="11" t="s">
        <v>83</v>
      </c>
      <c r="AY691" s="148" t="s">
        <v>145</v>
      </c>
    </row>
    <row r="692" spans="2:65" s="10" customFormat="1" x14ac:dyDescent="0.3">
      <c r="B692" s="141"/>
      <c r="D692" s="437" t="s">
        <v>150</v>
      </c>
      <c r="E692" s="144" t="s">
        <v>3</v>
      </c>
      <c r="F692" s="442" t="s">
        <v>271</v>
      </c>
      <c r="H692" s="144" t="s">
        <v>3</v>
      </c>
      <c r="I692" s="441"/>
      <c r="J692" s="441"/>
      <c r="M692" s="141"/>
      <c r="N692" s="142"/>
      <c r="O692" s="182"/>
      <c r="P692" s="182"/>
      <c r="Q692" s="182"/>
      <c r="R692" s="182"/>
      <c r="S692" s="182"/>
      <c r="T692" s="182"/>
      <c r="U692" s="182"/>
      <c r="V692" s="182"/>
      <c r="W692" s="182"/>
      <c r="X692" s="143"/>
      <c r="AT692" s="144" t="s">
        <v>150</v>
      </c>
      <c r="AU692" s="144" t="s">
        <v>98</v>
      </c>
      <c r="AV692" s="10" t="s">
        <v>23</v>
      </c>
      <c r="AW692" s="10" t="s">
        <v>5</v>
      </c>
      <c r="AX692" s="10" t="s">
        <v>83</v>
      </c>
      <c r="AY692" s="144" t="s">
        <v>145</v>
      </c>
    </row>
    <row r="693" spans="2:65" s="11" customFormat="1" x14ac:dyDescent="0.3">
      <c r="B693" s="145"/>
      <c r="D693" s="437" t="s">
        <v>150</v>
      </c>
      <c r="E693" s="148" t="s">
        <v>3</v>
      </c>
      <c r="F693" s="440" t="s">
        <v>849</v>
      </c>
      <c r="H693" s="439">
        <v>3.24</v>
      </c>
      <c r="I693" s="438"/>
      <c r="J693" s="438"/>
      <c r="M693" s="145"/>
      <c r="N693" s="146"/>
      <c r="O693" s="177"/>
      <c r="P693" s="177"/>
      <c r="Q693" s="177"/>
      <c r="R693" s="177"/>
      <c r="S693" s="177"/>
      <c r="T693" s="177"/>
      <c r="U693" s="177"/>
      <c r="V693" s="177"/>
      <c r="W693" s="177"/>
      <c r="X693" s="147"/>
      <c r="AT693" s="148" t="s">
        <v>150</v>
      </c>
      <c r="AU693" s="148" t="s">
        <v>98</v>
      </c>
      <c r="AV693" s="11" t="s">
        <v>98</v>
      </c>
      <c r="AW693" s="11" t="s">
        <v>5</v>
      </c>
      <c r="AX693" s="11" t="s">
        <v>83</v>
      </c>
      <c r="AY693" s="148" t="s">
        <v>145</v>
      </c>
    </row>
    <row r="694" spans="2:65" s="11" customFormat="1" x14ac:dyDescent="0.3">
      <c r="B694" s="145"/>
      <c r="D694" s="437" t="s">
        <v>150</v>
      </c>
      <c r="E694" s="148" t="s">
        <v>3</v>
      </c>
      <c r="F694" s="440" t="s">
        <v>850</v>
      </c>
      <c r="H694" s="439">
        <v>1.0900000000000001</v>
      </c>
      <c r="I694" s="438"/>
      <c r="J694" s="438"/>
      <c r="M694" s="145"/>
      <c r="N694" s="146"/>
      <c r="O694" s="177"/>
      <c r="P694" s="177"/>
      <c r="Q694" s="177"/>
      <c r="R694" s="177"/>
      <c r="S694" s="177"/>
      <c r="T694" s="177"/>
      <c r="U694" s="177"/>
      <c r="V694" s="177"/>
      <c r="W694" s="177"/>
      <c r="X694" s="147"/>
      <c r="AT694" s="148" t="s">
        <v>150</v>
      </c>
      <c r="AU694" s="148" t="s">
        <v>98</v>
      </c>
      <c r="AV694" s="11" t="s">
        <v>98</v>
      </c>
      <c r="AW694" s="11" t="s">
        <v>5</v>
      </c>
      <c r="AX694" s="11" t="s">
        <v>83</v>
      </c>
      <c r="AY694" s="148" t="s">
        <v>145</v>
      </c>
    </row>
    <row r="695" spans="2:65" s="10" customFormat="1" x14ac:dyDescent="0.3">
      <c r="B695" s="141"/>
      <c r="D695" s="437" t="s">
        <v>150</v>
      </c>
      <c r="E695" s="144" t="s">
        <v>3</v>
      </c>
      <c r="F695" s="442" t="s">
        <v>273</v>
      </c>
      <c r="H695" s="144" t="s">
        <v>3</v>
      </c>
      <c r="I695" s="441"/>
      <c r="J695" s="441"/>
      <c r="M695" s="141"/>
      <c r="N695" s="142"/>
      <c r="O695" s="182"/>
      <c r="P695" s="182"/>
      <c r="Q695" s="182"/>
      <c r="R695" s="182"/>
      <c r="S695" s="182"/>
      <c r="T695" s="182"/>
      <c r="U695" s="182"/>
      <c r="V695" s="182"/>
      <c r="W695" s="182"/>
      <c r="X695" s="143"/>
      <c r="AT695" s="144" t="s">
        <v>150</v>
      </c>
      <c r="AU695" s="144" t="s">
        <v>98</v>
      </c>
      <c r="AV695" s="10" t="s">
        <v>23</v>
      </c>
      <c r="AW695" s="10" t="s">
        <v>5</v>
      </c>
      <c r="AX695" s="10" t="s">
        <v>83</v>
      </c>
      <c r="AY695" s="144" t="s">
        <v>145</v>
      </c>
    </row>
    <row r="696" spans="2:65" s="11" customFormat="1" x14ac:dyDescent="0.3">
      <c r="B696" s="145"/>
      <c r="D696" s="437" t="s">
        <v>150</v>
      </c>
      <c r="E696" s="148" t="s">
        <v>3</v>
      </c>
      <c r="F696" s="440" t="s">
        <v>851</v>
      </c>
      <c r="H696" s="439">
        <v>2.1309999999999998</v>
      </c>
      <c r="I696" s="438"/>
      <c r="J696" s="438"/>
      <c r="M696" s="145"/>
      <c r="N696" s="146"/>
      <c r="O696" s="177"/>
      <c r="P696" s="177"/>
      <c r="Q696" s="177"/>
      <c r="R696" s="177"/>
      <c r="S696" s="177"/>
      <c r="T696" s="177"/>
      <c r="U696" s="177"/>
      <c r="V696" s="177"/>
      <c r="W696" s="177"/>
      <c r="X696" s="147"/>
      <c r="AT696" s="148" t="s">
        <v>150</v>
      </c>
      <c r="AU696" s="148" t="s">
        <v>98</v>
      </c>
      <c r="AV696" s="11" t="s">
        <v>98</v>
      </c>
      <c r="AW696" s="11" t="s">
        <v>5</v>
      </c>
      <c r="AX696" s="11" t="s">
        <v>83</v>
      </c>
      <c r="AY696" s="148" t="s">
        <v>145</v>
      </c>
    </row>
    <row r="697" spans="2:65" s="11" customFormat="1" x14ac:dyDescent="0.3">
      <c r="B697" s="145"/>
      <c r="D697" s="437" t="s">
        <v>150</v>
      </c>
      <c r="E697" s="148" t="s">
        <v>3</v>
      </c>
      <c r="F697" s="440" t="s">
        <v>852</v>
      </c>
      <c r="H697" s="439">
        <v>10.71</v>
      </c>
      <c r="I697" s="438"/>
      <c r="J697" s="438"/>
      <c r="M697" s="145"/>
      <c r="N697" s="146"/>
      <c r="O697" s="177"/>
      <c r="P697" s="177"/>
      <c r="Q697" s="177"/>
      <c r="R697" s="177"/>
      <c r="S697" s="177"/>
      <c r="T697" s="177"/>
      <c r="U697" s="177"/>
      <c r="V697" s="177"/>
      <c r="W697" s="177"/>
      <c r="X697" s="147"/>
      <c r="AT697" s="148" t="s">
        <v>150</v>
      </c>
      <c r="AU697" s="148" t="s">
        <v>98</v>
      </c>
      <c r="AV697" s="11" t="s">
        <v>98</v>
      </c>
      <c r="AW697" s="11" t="s">
        <v>5</v>
      </c>
      <c r="AX697" s="11" t="s">
        <v>83</v>
      </c>
      <c r="AY697" s="148" t="s">
        <v>145</v>
      </c>
    </row>
    <row r="698" spans="2:65" s="10" customFormat="1" x14ac:dyDescent="0.3">
      <c r="B698" s="141"/>
      <c r="D698" s="437" t="s">
        <v>150</v>
      </c>
      <c r="E698" s="144" t="s">
        <v>3</v>
      </c>
      <c r="F698" s="442" t="s">
        <v>275</v>
      </c>
      <c r="H698" s="144" t="s">
        <v>3</v>
      </c>
      <c r="I698" s="441"/>
      <c r="J698" s="441"/>
      <c r="M698" s="141"/>
      <c r="N698" s="142"/>
      <c r="O698" s="182"/>
      <c r="P698" s="182"/>
      <c r="Q698" s="182"/>
      <c r="R698" s="182"/>
      <c r="S698" s="182"/>
      <c r="T698" s="182"/>
      <c r="U698" s="182"/>
      <c r="V698" s="182"/>
      <c r="W698" s="182"/>
      <c r="X698" s="143"/>
      <c r="AT698" s="144" t="s">
        <v>150</v>
      </c>
      <c r="AU698" s="144" t="s">
        <v>98</v>
      </c>
      <c r="AV698" s="10" t="s">
        <v>23</v>
      </c>
      <c r="AW698" s="10" t="s">
        <v>5</v>
      </c>
      <c r="AX698" s="10" t="s">
        <v>83</v>
      </c>
      <c r="AY698" s="144" t="s">
        <v>145</v>
      </c>
    </row>
    <row r="699" spans="2:65" s="11" customFormat="1" x14ac:dyDescent="0.3">
      <c r="B699" s="145"/>
      <c r="D699" s="437" t="s">
        <v>150</v>
      </c>
      <c r="E699" s="148" t="s">
        <v>3</v>
      </c>
      <c r="F699" s="440" t="s">
        <v>853</v>
      </c>
      <c r="H699" s="439">
        <v>1.4730000000000001</v>
      </c>
      <c r="I699" s="438"/>
      <c r="J699" s="438"/>
      <c r="M699" s="145"/>
      <c r="N699" s="146"/>
      <c r="O699" s="177"/>
      <c r="P699" s="177"/>
      <c r="Q699" s="177"/>
      <c r="R699" s="177"/>
      <c r="S699" s="177"/>
      <c r="T699" s="177"/>
      <c r="U699" s="177"/>
      <c r="V699" s="177"/>
      <c r="W699" s="177"/>
      <c r="X699" s="147"/>
      <c r="AT699" s="148" t="s">
        <v>150</v>
      </c>
      <c r="AU699" s="148" t="s">
        <v>98</v>
      </c>
      <c r="AV699" s="11" t="s">
        <v>98</v>
      </c>
      <c r="AW699" s="11" t="s">
        <v>5</v>
      </c>
      <c r="AX699" s="11" t="s">
        <v>83</v>
      </c>
      <c r="AY699" s="148" t="s">
        <v>145</v>
      </c>
    </row>
    <row r="700" spans="2:65" s="10" customFormat="1" x14ac:dyDescent="0.3">
      <c r="B700" s="141"/>
      <c r="D700" s="437" t="s">
        <v>150</v>
      </c>
      <c r="E700" s="144" t="s">
        <v>3</v>
      </c>
      <c r="F700" s="442" t="s">
        <v>854</v>
      </c>
      <c r="H700" s="144" t="s">
        <v>3</v>
      </c>
      <c r="I700" s="441"/>
      <c r="J700" s="441"/>
      <c r="M700" s="141"/>
      <c r="N700" s="142"/>
      <c r="O700" s="182"/>
      <c r="P700" s="182"/>
      <c r="Q700" s="182"/>
      <c r="R700" s="182"/>
      <c r="S700" s="182"/>
      <c r="T700" s="182"/>
      <c r="U700" s="182"/>
      <c r="V700" s="182"/>
      <c r="W700" s="182"/>
      <c r="X700" s="143"/>
      <c r="AT700" s="144" t="s">
        <v>150</v>
      </c>
      <c r="AU700" s="144" t="s">
        <v>98</v>
      </c>
      <c r="AV700" s="10" t="s">
        <v>23</v>
      </c>
      <c r="AW700" s="10" t="s">
        <v>5</v>
      </c>
      <c r="AX700" s="10" t="s">
        <v>83</v>
      </c>
      <c r="AY700" s="144" t="s">
        <v>145</v>
      </c>
    </row>
    <row r="701" spans="2:65" s="11" customFormat="1" x14ac:dyDescent="0.3">
      <c r="B701" s="145"/>
      <c r="D701" s="437" t="s">
        <v>150</v>
      </c>
      <c r="E701" s="148" t="s">
        <v>3</v>
      </c>
      <c r="F701" s="440" t="s">
        <v>855</v>
      </c>
      <c r="H701" s="439">
        <v>9.23</v>
      </c>
      <c r="I701" s="438"/>
      <c r="J701" s="438"/>
      <c r="M701" s="145"/>
      <c r="N701" s="146"/>
      <c r="O701" s="177"/>
      <c r="P701" s="177"/>
      <c r="Q701" s="177"/>
      <c r="R701" s="177"/>
      <c r="S701" s="177"/>
      <c r="T701" s="177"/>
      <c r="U701" s="177"/>
      <c r="V701" s="177"/>
      <c r="W701" s="177"/>
      <c r="X701" s="147"/>
      <c r="AT701" s="148" t="s">
        <v>150</v>
      </c>
      <c r="AU701" s="148" t="s">
        <v>98</v>
      </c>
      <c r="AV701" s="11" t="s">
        <v>98</v>
      </c>
      <c r="AW701" s="11" t="s">
        <v>5</v>
      </c>
      <c r="AX701" s="11" t="s">
        <v>83</v>
      </c>
      <c r="AY701" s="148" t="s">
        <v>145</v>
      </c>
    </row>
    <row r="702" spans="2:65" s="12" customFormat="1" x14ac:dyDescent="0.3">
      <c r="B702" s="149"/>
      <c r="D702" s="445" t="s">
        <v>150</v>
      </c>
      <c r="E702" s="444" t="s">
        <v>3</v>
      </c>
      <c r="F702" s="443" t="s">
        <v>151</v>
      </c>
      <c r="H702" s="150">
        <v>326.76100000000002</v>
      </c>
      <c r="I702" s="434"/>
      <c r="J702" s="434"/>
      <c r="M702" s="149"/>
      <c r="N702" s="151"/>
      <c r="O702" s="178"/>
      <c r="P702" s="178"/>
      <c r="Q702" s="178"/>
      <c r="R702" s="178"/>
      <c r="S702" s="178"/>
      <c r="T702" s="178"/>
      <c r="U702" s="178"/>
      <c r="V702" s="178"/>
      <c r="W702" s="178"/>
      <c r="X702" s="152"/>
      <c r="AT702" s="153" t="s">
        <v>150</v>
      </c>
      <c r="AU702" s="153" t="s">
        <v>98</v>
      </c>
      <c r="AV702" s="12" t="s">
        <v>149</v>
      </c>
      <c r="AW702" s="12" t="s">
        <v>5</v>
      </c>
      <c r="AX702" s="12" t="s">
        <v>23</v>
      </c>
      <c r="AY702" s="153" t="s">
        <v>145</v>
      </c>
    </row>
    <row r="703" spans="2:65" s="173" customFormat="1" ht="22.5" customHeight="1" x14ac:dyDescent="0.3">
      <c r="B703" s="117"/>
      <c r="C703" s="134" t="s">
        <v>856</v>
      </c>
      <c r="D703" s="134" t="s">
        <v>147</v>
      </c>
      <c r="E703" s="135" t="s">
        <v>857</v>
      </c>
      <c r="F703" s="179" t="s">
        <v>858</v>
      </c>
      <c r="G703" s="136" t="s">
        <v>148</v>
      </c>
      <c r="H703" s="137">
        <v>67.822999999999993</v>
      </c>
      <c r="I703" s="181"/>
      <c r="J703" s="181"/>
      <c r="K703" s="180">
        <f>ROUND(P703*H703,2)</f>
        <v>0</v>
      </c>
      <c r="L703" s="179" t="s">
        <v>3</v>
      </c>
      <c r="M703" s="33"/>
      <c r="N703" s="138" t="s">
        <v>3</v>
      </c>
      <c r="O703" s="41" t="s">
        <v>46</v>
      </c>
      <c r="P703" s="191">
        <f>I703+J703</f>
        <v>0</v>
      </c>
      <c r="Q703" s="191">
        <f>ROUND(I703*H703,2)</f>
        <v>0</v>
      </c>
      <c r="R703" s="191">
        <f>ROUND(J703*H703,2)</f>
        <v>0</v>
      </c>
      <c r="S703" s="168"/>
      <c r="T703" s="139">
        <f>S703*H703</f>
        <v>0</v>
      </c>
      <c r="U703" s="139">
        <v>1E-3</v>
      </c>
      <c r="V703" s="139">
        <f>U703*H703</f>
        <v>6.7822999999999994E-2</v>
      </c>
      <c r="W703" s="139">
        <v>3.1E-4</v>
      </c>
      <c r="X703" s="140">
        <f>W703*H703</f>
        <v>2.102513E-2</v>
      </c>
      <c r="AR703" s="16" t="s">
        <v>161</v>
      </c>
      <c r="AT703" s="16" t="s">
        <v>147</v>
      </c>
      <c r="AU703" s="16" t="s">
        <v>98</v>
      </c>
      <c r="AY703" s="16" t="s">
        <v>145</v>
      </c>
      <c r="BE703" s="98">
        <f>IF(O703="základní",K703,0)</f>
        <v>0</v>
      </c>
      <c r="BF703" s="98">
        <f>IF(O703="snížená",K703,0)</f>
        <v>0</v>
      </c>
      <c r="BG703" s="98">
        <f>IF(O703="zákl. přenesená",K703,0)</f>
        <v>0</v>
      </c>
      <c r="BH703" s="98">
        <f>IF(O703="sníž. přenesená",K703,0)</f>
        <v>0</v>
      </c>
      <c r="BI703" s="98">
        <f>IF(O703="nulová",K703,0)</f>
        <v>0</v>
      </c>
      <c r="BJ703" s="16" t="s">
        <v>23</v>
      </c>
      <c r="BK703" s="98">
        <f>ROUND(P703*H703,2)</f>
        <v>0</v>
      </c>
      <c r="BL703" s="16" t="s">
        <v>161</v>
      </c>
      <c r="BM703" s="16" t="s">
        <v>859</v>
      </c>
    </row>
    <row r="704" spans="2:65" s="10" customFormat="1" x14ac:dyDescent="0.3">
      <c r="B704" s="141"/>
      <c r="D704" s="437" t="s">
        <v>150</v>
      </c>
      <c r="E704" s="144" t="s">
        <v>3</v>
      </c>
      <c r="F704" s="442" t="s">
        <v>257</v>
      </c>
      <c r="H704" s="144" t="s">
        <v>3</v>
      </c>
      <c r="I704" s="441"/>
      <c r="J704" s="441"/>
      <c r="M704" s="141"/>
      <c r="N704" s="142"/>
      <c r="O704" s="182"/>
      <c r="P704" s="182"/>
      <c r="Q704" s="182"/>
      <c r="R704" s="182"/>
      <c r="S704" s="182"/>
      <c r="T704" s="182"/>
      <c r="U704" s="182"/>
      <c r="V704" s="182"/>
      <c r="W704" s="182"/>
      <c r="X704" s="143"/>
      <c r="AT704" s="144" t="s">
        <v>150</v>
      </c>
      <c r="AU704" s="144" t="s">
        <v>98</v>
      </c>
      <c r="AV704" s="10" t="s">
        <v>23</v>
      </c>
      <c r="AW704" s="10" t="s">
        <v>5</v>
      </c>
      <c r="AX704" s="10" t="s">
        <v>83</v>
      </c>
      <c r="AY704" s="144" t="s">
        <v>145</v>
      </c>
    </row>
    <row r="705" spans="2:51" s="11" customFormat="1" x14ac:dyDescent="0.3">
      <c r="B705" s="145"/>
      <c r="D705" s="437" t="s">
        <v>150</v>
      </c>
      <c r="E705" s="148" t="s">
        <v>3</v>
      </c>
      <c r="F705" s="440" t="s">
        <v>860</v>
      </c>
      <c r="H705" s="439">
        <v>8.91</v>
      </c>
      <c r="I705" s="438"/>
      <c r="J705" s="438"/>
      <c r="M705" s="145"/>
      <c r="N705" s="146"/>
      <c r="O705" s="177"/>
      <c r="P705" s="177"/>
      <c r="Q705" s="177"/>
      <c r="R705" s="177"/>
      <c r="S705" s="177"/>
      <c r="T705" s="177"/>
      <c r="U705" s="177"/>
      <c r="V705" s="177"/>
      <c r="W705" s="177"/>
      <c r="X705" s="147"/>
      <c r="AT705" s="148" t="s">
        <v>150</v>
      </c>
      <c r="AU705" s="148" t="s">
        <v>98</v>
      </c>
      <c r="AV705" s="11" t="s">
        <v>98</v>
      </c>
      <c r="AW705" s="11" t="s">
        <v>5</v>
      </c>
      <c r="AX705" s="11" t="s">
        <v>83</v>
      </c>
      <c r="AY705" s="148" t="s">
        <v>145</v>
      </c>
    </row>
    <row r="706" spans="2:51" s="10" customFormat="1" x14ac:dyDescent="0.3">
      <c r="B706" s="141"/>
      <c r="D706" s="437" t="s">
        <v>150</v>
      </c>
      <c r="E706" s="144" t="s">
        <v>3</v>
      </c>
      <c r="F706" s="442" t="s">
        <v>721</v>
      </c>
      <c r="H706" s="144" t="s">
        <v>3</v>
      </c>
      <c r="I706" s="441"/>
      <c r="J706" s="441"/>
      <c r="M706" s="141"/>
      <c r="N706" s="142"/>
      <c r="O706" s="182"/>
      <c r="P706" s="182"/>
      <c r="Q706" s="182"/>
      <c r="R706" s="182"/>
      <c r="S706" s="182"/>
      <c r="T706" s="182"/>
      <c r="U706" s="182"/>
      <c r="V706" s="182"/>
      <c r="W706" s="182"/>
      <c r="X706" s="143"/>
      <c r="AT706" s="144" t="s">
        <v>150</v>
      </c>
      <c r="AU706" s="144" t="s">
        <v>98</v>
      </c>
      <c r="AV706" s="10" t="s">
        <v>23</v>
      </c>
      <c r="AW706" s="10" t="s">
        <v>5</v>
      </c>
      <c r="AX706" s="10" t="s">
        <v>83</v>
      </c>
      <c r="AY706" s="144" t="s">
        <v>145</v>
      </c>
    </row>
    <row r="707" spans="2:51" s="11" customFormat="1" x14ac:dyDescent="0.3">
      <c r="B707" s="145"/>
      <c r="D707" s="437" t="s">
        <v>150</v>
      </c>
      <c r="E707" s="148" t="s">
        <v>3</v>
      </c>
      <c r="F707" s="440" t="s">
        <v>861</v>
      </c>
      <c r="H707" s="439">
        <v>46.36</v>
      </c>
      <c r="I707" s="438"/>
      <c r="J707" s="438"/>
      <c r="M707" s="145"/>
      <c r="N707" s="146"/>
      <c r="O707" s="177"/>
      <c r="P707" s="177"/>
      <c r="Q707" s="177"/>
      <c r="R707" s="177"/>
      <c r="S707" s="177"/>
      <c r="T707" s="177"/>
      <c r="U707" s="177"/>
      <c r="V707" s="177"/>
      <c r="W707" s="177"/>
      <c r="X707" s="147"/>
      <c r="AT707" s="148" t="s">
        <v>150</v>
      </c>
      <c r="AU707" s="148" t="s">
        <v>98</v>
      </c>
      <c r="AV707" s="11" t="s">
        <v>98</v>
      </c>
      <c r="AW707" s="11" t="s">
        <v>5</v>
      </c>
      <c r="AX707" s="11" t="s">
        <v>83</v>
      </c>
      <c r="AY707" s="148" t="s">
        <v>145</v>
      </c>
    </row>
    <row r="708" spans="2:51" s="10" customFormat="1" x14ac:dyDescent="0.3">
      <c r="B708" s="141"/>
      <c r="D708" s="437" t="s">
        <v>150</v>
      </c>
      <c r="E708" s="144" t="s">
        <v>3</v>
      </c>
      <c r="F708" s="442" t="s">
        <v>723</v>
      </c>
      <c r="H708" s="144" t="s">
        <v>3</v>
      </c>
      <c r="I708" s="441"/>
      <c r="J708" s="441"/>
      <c r="M708" s="141"/>
      <c r="N708" s="142"/>
      <c r="O708" s="182"/>
      <c r="P708" s="182"/>
      <c r="Q708" s="182"/>
      <c r="R708" s="182"/>
      <c r="S708" s="182"/>
      <c r="T708" s="182"/>
      <c r="U708" s="182"/>
      <c r="V708" s="182"/>
      <c r="W708" s="182"/>
      <c r="X708" s="143"/>
      <c r="AT708" s="144" t="s">
        <v>150</v>
      </c>
      <c r="AU708" s="144" t="s">
        <v>98</v>
      </c>
      <c r="AV708" s="10" t="s">
        <v>23</v>
      </c>
      <c r="AW708" s="10" t="s">
        <v>5</v>
      </c>
      <c r="AX708" s="10" t="s">
        <v>83</v>
      </c>
      <c r="AY708" s="144" t="s">
        <v>145</v>
      </c>
    </row>
    <row r="709" spans="2:51" s="11" customFormat="1" x14ac:dyDescent="0.3">
      <c r="B709" s="145"/>
      <c r="D709" s="437" t="s">
        <v>150</v>
      </c>
      <c r="E709" s="148" t="s">
        <v>3</v>
      </c>
      <c r="F709" s="440" t="s">
        <v>83</v>
      </c>
      <c r="H709" s="439">
        <v>0</v>
      </c>
      <c r="I709" s="438"/>
      <c r="J709" s="438"/>
      <c r="M709" s="145"/>
      <c r="N709" s="146"/>
      <c r="O709" s="177"/>
      <c r="P709" s="177"/>
      <c r="Q709" s="177"/>
      <c r="R709" s="177"/>
      <c r="S709" s="177"/>
      <c r="T709" s="177"/>
      <c r="U709" s="177"/>
      <c r="V709" s="177"/>
      <c r="W709" s="177"/>
      <c r="X709" s="147"/>
      <c r="AT709" s="148" t="s">
        <v>150</v>
      </c>
      <c r="AU709" s="148" t="s">
        <v>98</v>
      </c>
      <c r="AV709" s="11" t="s">
        <v>98</v>
      </c>
      <c r="AW709" s="11" t="s">
        <v>5</v>
      </c>
      <c r="AX709" s="11" t="s">
        <v>83</v>
      </c>
      <c r="AY709" s="148" t="s">
        <v>145</v>
      </c>
    </row>
    <row r="710" spans="2:51" s="10" customFormat="1" x14ac:dyDescent="0.3">
      <c r="B710" s="141"/>
      <c r="D710" s="437" t="s">
        <v>150</v>
      </c>
      <c r="E710" s="144" t="s">
        <v>3</v>
      </c>
      <c r="F710" s="442" t="s">
        <v>261</v>
      </c>
      <c r="H710" s="144" t="s">
        <v>3</v>
      </c>
      <c r="I710" s="441"/>
      <c r="J710" s="441"/>
      <c r="M710" s="141"/>
      <c r="N710" s="142"/>
      <c r="O710" s="182"/>
      <c r="P710" s="182"/>
      <c r="Q710" s="182"/>
      <c r="R710" s="182"/>
      <c r="S710" s="182"/>
      <c r="T710" s="182"/>
      <c r="U710" s="182"/>
      <c r="V710" s="182"/>
      <c r="W710" s="182"/>
      <c r="X710" s="143"/>
      <c r="AT710" s="144" t="s">
        <v>150</v>
      </c>
      <c r="AU710" s="144" t="s">
        <v>98</v>
      </c>
      <c r="AV710" s="10" t="s">
        <v>23</v>
      </c>
      <c r="AW710" s="10" t="s">
        <v>5</v>
      </c>
      <c r="AX710" s="10" t="s">
        <v>83</v>
      </c>
      <c r="AY710" s="144" t="s">
        <v>145</v>
      </c>
    </row>
    <row r="711" spans="2:51" s="11" customFormat="1" x14ac:dyDescent="0.3">
      <c r="B711" s="145"/>
      <c r="D711" s="437" t="s">
        <v>150</v>
      </c>
      <c r="E711" s="148" t="s">
        <v>3</v>
      </c>
      <c r="F711" s="440" t="s">
        <v>83</v>
      </c>
      <c r="H711" s="439">
        <v>0</v>
      </c>
      <c r="I711" s="438"/>
      <c r="J711" s="438"/>
      <c r="M711" s="145"/>
      <c r="N711" s="146"/>
      <c r="O711" s="177"/>
      <c r="P711" s="177"/>
      <c r="Q711" s="177"/>
      <c r="R711" s="177"/>
      <c r="S711" s="177"/>
      <c r="T711" s="177"/>
      <c r="U711" s="177"/>
      <c r="V711" s="177"/>
      <c r="W711" s="177"/>
      <c r="X711" s="147"/>
      <c r="AT711" s="148" t="s">
        <v>150</v>
      </c>
      <c r="AU711" s="148" t="s">
        <v>98</v>
      </c>
      <c r="AV711" s="11" t="s">
        <v>98</v>
      </c>
      <c r="AW711" s="11" t="s">
        <v>5</v>
      </c>
      <c r="AX711" s="11" t="s">
        <v>83</v>
      </c>
      <c r="AY711" s="148" t="s">
        <v>145</v>
      </c>
    </row>
    <row r="712" spans="2:51" s="10" customFormat="1" x14ac:dyDescent="0.3">
      <c r="B712" s="141"/>
      <c r="D712" s="437" t="s">
        <v>150</v>
      </c>
      <c r="E712" s="144" t="s">
        <v>3</v>
      </c>
      <c r="F712" s="442" t="s">
        <v>263</v>
      </c>
      <c r="H712" s="144" t="s">
        <v>3</v>
      </c>
      <c r="I712" s="441"/>
      <c r="J712" s="441"/>
      <c r="M712" s="141"/>
      <c r="N712" s="142"/>
      <c r="O712" s="182"/>
      <c r="P712" s="182"/>
      <c r="Q712" s="182"/>
      <c r="R712" s="182"/>
      <c r="S712" s="182"/>
      <c r="T712" s="182"/>
      <c r="U712" s="182"/>
      <c r="V712" s="182"/>
      <c r="W712" s="182"/>
      <c r="X712" s="143"/>
      <c r="AT712" s="144" t="s">
        <v>150</v>
      </c>
      <c r="AU712" s="144" t="s">
        <v>98</v>
      </c>
      <c r="AV712" s="10" t="s">
        <v>23</v>
      </c>
      <c r="AW712" s="10" t="s">
        <v>5</v>
      </c>
      <c r="AX712" s="10" t="s">
        <v>83</v>
      </c>
      <c r="AY712" s="144" t="s">
        <v>145</v>
      </c>
    </row>
    <row r="713" spans="2:51" s="11" customFormat="1" x14ac:dyDescent="0.3">
      <c r="B713" s="145"/>
      <c r="D713" s="437" t="s">
        <v>150</v>
      </c>
      <c r="E713" s="148" t="s">
        <v>3</v>
      </c>
      <c r="F713" s="440" t="s">
        <v>83</v>
      </c>
      <c r="H713" s="439">
        <v>0</v>
      </c>
      <c r="I713" s="438"/>
      <c r="J713" s="438"/>
      <c r="M713" s="145"/>
      <c r="N713" s="146"/>
      <c r="O713" s="177"/>
      <c r="P713" s="177"/>
      <c r="Q713" s="177"/>
      <c r="R713" s="177"/>
      <c r="S713" s="177"/>
      <c r="T713" s="177"/>
      <c r="U713" s="177"/>
      <c r="V713" s="177"/>
      <c r="W713" s="177"/>
      <c r="X713" s="147"/>
      <c r="AT713" s="148" t="s">
        <v>150</v>
      </c>
      <c r="AU713" s="148" t="s">
        <v>98</v>
      </c>
      <c r="AV713" s="11" t="s">
        <v>98</v>
      </c>
      <c r="AW713" s="11" t="s">
        <v>5</v>
      </c>
      <c r="AX713" s="11" t="s">
        <v>83</v>
      </c>
      <c r="AY713" s="148" t="s">
        <v>145</v>
      </c>
    </row>
    <row r="714" spans="2:51" s="10" customFormat="1" x14ac:dyDescent="0.3">
      <c r="B714" s="141"/>
      <c r="D714" s="437" t="s">
        <v>150</v>
      </c>
      <c r="E714" s="144" t="s">
        <v>3</v>
      </c>
      <c r="F714" s="442" t="s">
        <v>265</v>
      </c>
      <c r="H714" s="144" t="s">
        <v>3</v>
      </c>
      <c r="I714" s="441"/>
      <c r="J714" s="441"/>
      <c r="M714" s="141"/>
      <c r="N714" s="142"/>
      <c r="O714" s="182"/>
      <c r="P714" s="182"/>
      <c r="Q714" s="182"/>
      <c r="R714" s="182"/>
      <c r="S714" s="182"/>
      <c r="T714" s="182"/>
      <c r="U714" s="182"/>
      <c r="V714" s="182"/>
      <c r="W714" s="182"/>
      <c r="X714" s="143"/>
      <c r="AT714" s="144" t="s">
        <v>150</v>
      </c>
      <c r="AU714" s="144" t="s">
        <v>98</v>
      </c>
      <c r="AV714" s="10" t="s">
        <v>23</v>
      </c>
      <c r="AW714" s="10" t="s">
        <v>5</v>
      </c>
      <c r="AX714" s="10" t="s">
        <v>83</v>
      </c>
      <c r="AY714" s="144" t="s">
        <v>145</v>
      </c>
    </row>
    <row r="715" spans="2:51" s="11" customFormat="1" x14ac:dyDescent="0.3">
      <c r="B715" s="145"/>
      <c r="D715" s="437" t="s">
        <v>150</v>
      </c>
      <c r="E715" s="148" t="s">
        <v>3</v>
      </c>
      <c r="F715" s="440" t="s">
        <v>862</v>
      </c>
      <c r="H715" s="439">
        <v>10.118</v>
      </c>
      <c r="I715" s="438"/>
      <c r="J715" s="438"/>
      <c r="M715" s="145"/>
      <c r="N715" s="146"/>
      <c r="O715" s="177"/>
      <c r="P715" s="177"/>
      <c r="Q715" s="177"/>
      <c r="R715" s="177"/>
      <c r="S715" s="177"/>
      <c r="T715" s="177"/>
      <c r="U715" s="177"/>
      <c r="V715" s="177"/>
      <c r="W715" s="177"/>
      <c r="X715" s="147"/>
      <c r="AT715" s="148" t="s">
        <v>150</v>
      </c>
      <c r="AU715" s="148" t="s">
        <v>98</v>
      </c>
      <c r="AV715" s="11" t="s">
        <v>98</v>
      </c>
      <c r="AW715" s="11" t="s">
        <v>5</v>
      </c>
      <c r="AX715" s="11" t="s">
        <v>83</v>
      </c>
      <c r="AY715" s="148" t="s">
        <v>145</v>
      </c>
    </row>
    <row r="716" spans="2:51" s="10" customFormat="1" x14ac:dyDescent="0.3">
      <c r="B716" s="141"/>
      <c r="D716" s="437" t="s">
        <v>150</v>
      </c>
      <c r="E716" s="144" t="s">
        <v>3</v>
      </c>
      <c r="F716" s="442" t="s">
        <v>267</v>
      </c>
      <c r="H716" s="144" t="s">
        <v>3</v>
      </c>
      <c r="I716" s="441"/>
      <c r="J716" s="441"/>
      <c r="M716" s="141"/>
      <c r="N716" s="142"/>
      <c r="O716" s="182"/>
      <c r="P716" s="182"/>
      <c r="Q716" s="182"/>
      <c r="R716" s="182"/>
      <c r="S716" s="182"/>
      <c r="T716" s="182"/>
      <c r="U716" s="182"/>
      <c r="V716" s="182"/>
      <c r="W716" s="182"/>
      <c r="X716" s="143"/>
      <c r="AT716" s="144" t="s">
        <v>150</v>
      </c>
      <c r="AU716" s="144" t="s">
        <v>98</v>
      </c>
      <c r="AV716" s="10" t="s">
        <v>23</v>
      </c>
      <c r="AW716" s="10" t="s">
        <v>5</v>
      </c>
      <c r="AX716" s="10" t="s">
        <v>83</v>
      </c>
      <c r="AY716" s="144" t="s">
        <v>145</v>
      </c>
    </row>
    <row r="717" spans="2:51" s="11" customFormat="1" x14ac:dyDescent="0.3">
      <c r="B717" s="145"/>
      <c r="D717" s="437" t="s">
        <v>150</v>
      </c>
      <c r="E717" s="148" t="s">
        <v>3</v>
      </c>
      <c r="F717" s="440" t="s">
        <v>863</v>
      </c>
      <c r="H717" s="439">
        <v>2.4350000000000001</v>
      </c>
      <c r="I717" s="438"/>
      <c r="J717" s="438"/>
      <c r="M717" s="145"/>
      <c r="N717" s="146"/>
      <c r="O717" s="177"/>
      <c r="P717" s="177"/>
      <c r="Q717" s="177"/>
      <c r="R717" s="177"/>
      <c r="S717" s="177"/>
      <c r="T717" s="177"/>
      <c r="U717" s="177"/>
      <c r="V717" s="177"/>
      <c r="W717" s="177"/>
      <c r="X717" s="147"/>
      <c r="AT717" s="148" t="s">
        <v>150</v>
      </c>
      <c r="AU717" s="148" t="s">
        <v>98</v>
      </c>
      <c r="AV717" s="11" t="s">
        <v>98</v>
      </c>
      <c r="AW717" s="11" t="s">
        <v>5</v>
      </c>
      <c r="AX717" s="11" t="s">
        <v>83</v>
      </c>
      <c r="AY717" s="148" t="s">
        <v>145</v>
      </c>
    </row>
    <row r="718" spans="2:51" s="10" customFormat="1" x14ac:dyDescent="0.3">
      <c r="B718" s="141"/>
      <c r="D718" s="437" t="s">
        <v>150</v>
      </c>
      <c r="E718" s="144" t="s">
        <v>3</v>
      </c>
      <c r="F718" s="442" t="s">
        <v>269</v>
      </c>
      <c r="H718" s="144" t="s">
        <v>3</v>
      </c>
      <c r="I718" s="441"/>
      <c r="J718" s="441"/>
      <c r="M718" s="141"/>
      <c r="N718" s="142"/>
      <c r="O718" s="182"/>
      <c r="P718" s="182"/>
      <c r="Q718" s="182"/>
      <c r="R718" s="182"/>
      <c r="S718" s="182"/>
      <c r="T718" s="182"/>
      <c r="U718" s="182"/>
      <c r="V718" s="182"/>
      <c r="W718" s="182"/>
      <c r="X718" s="143"/>
      <c r="AT718" s="144" t="s">
        <v>150</v>
      </c>
      <c r="AU718" s="144" t="s">
        <v>98</v>
      </c>
      <c r="AV718" s="10" t="s">
        <v>23</v>
      </c>
      <c r="AW718" s="10" t="s">
        <v>5</v>
      </c>
      <c r="AX718" s="10" t="s">
        <v>83</v>
      </c>
      <c r="AY718" s="144" t="s">
        <v>145</v>
      </c>
    </row>
    <row r="719" spans="2:51" s="11" customFormat="1" x14ac:dyDescent="0.3">
      <c r="B719" s="145"/>
      <c r="D719" s="437" t="s">
        <v>150</v>
      </c>
      <c r="E719" s="148" t="s">
        <v>3</v>
      </c>
      <c r="F719" s="440" t="s">
        <v>83</v>
      </c>
      <c r="H719" s="439">
        <v>0</v>
      </c>
      <c r="I719" s="438"/>
      <c r="J719" s="438"/>
      <c r="M719" s="145"/>
      <c r="N719" s="146"/>
      <c r="O719" s="177"/>
      <c r="P719" s="177"/>
      <c r="Q719" s="177"/>
      <c r="R719" s="177"/>
      <c r="S719" s="177"/>
      <c r="T719" s="177"/>
      <c r="U719" s="177"/>
      <c r="V719" s="177"/>
      <c r="W719" s="177"/>
      <c r="X719" s="147"/>
      <c r="AT719" s="148" t="s">
        <v>150</v>
      </c>
      <c r="AU719" s="148" t="s">
        <v>98</v>
      </c>
      <c r="AV719" s="11" t="s">
        <v>98</v>
      </c>
      <c r="AW719" s="11" t="s">
        <v>5</v>
      </c>
      <c r="AX719" s="11" t="s">
        <v>83</v>
      </c>
      <c r="AY719" s="148" t="s">
        <v>145</v>
      </c>
    </row>
    <row r="720" spans="2:51" s="10" customFormat="1" x14ac:dyDescent="0.3">
      <c r="B720" s="141"/>
      <c r="D720" s="437" t="s">
        <v>150</v>
      </c>
      <c r="E720" s="144" t="s">
        <v>3</v>
      </c>
      <c r="F720" s="442" t="s">
        <v>271</v>
      </c>
      <c r="H720" s="144" t="s">
        <v>3</v>
      </c>
      <c r="I720" s="441"/>
      <c r="J720" s="441"/>
      <c r="M720" s="141"/>
      <c r="N720" s="142"/>
      <c r="O720" s="182"/>
      <c r="P720" s="182"/>
      <c r="Q720" s="182"/>
      <c r="R720" s="182"/>
      <c r="S720" s="182"/>
      <c r="T720" s="182"/>
      <c r="U720" s="182"/>
      <c r="V720" s="182"/>
      <c r="W720" s="182"/>
      <c r="X720" s="143"/>
      <c r="AT720" s="144" t="s">
        <v>150</v>
      </c>
      <c r="AU720" s="144" t="s">
        <v>98</v>
      </c>
      <c r="AV720" s="10" t="s">
        <v>23</v>
      </c>
      <c r="AW720" s="10" t="s">
        <v>5</v>
      </c>
      <c r="AX720" s="10" t="s">
        <v>83</v>
      </c>
      <c r="AY720" s="144" t="s">
        <v>145</v>
      </c>
    </row>
    <row r="721" spans="2:65" s="11" customFormat="1" x14ac:dyDescent="0.3">
      <c r="B721" s="145"/>
      <c r="D721" s="437" t="s">
        <v>150</v>
      </c>
      <c r="E721" s="148" t="s">
        <v>3</v>
      </c>
      <c r="F721" s="440" t="s">
        <v>83</v>
      </c>
      <c r="H721" s="439">
        <v>0</v>
      </c>
      <c r="I721" s="438"/>
      <c r="J721" s="438"/>
      <c r="M721" s="145"/>
      <c r="N721" s="146"/>
      <c r="O721" s="177"/>
      <c r="P721" s="177"/>
      <c r="Q721" s="177"/>
      <c r="R721" s="177"/>
      <c r="S721" s="177"/>
      <c r="T721" s="177"/>
      <c r="U721" s="177"/>
      <c r="V721" s="177"/>
      <c r="W721" s="177"/>
      <c r="X721" s="147"/>
      <c r="AT721" s="148" t="s">
        <v>150</v>
      </c>
      <c r="AU721" s="148" t="s">
        <v>98</v>
      </c>
      <c r="AV721" s="11" t="s">
        <v>98</v>
      </c>
      <c r="AW721" s="11" t="s">
        <v>5</v>
      </c>
      <c r="AX721" s="11" t="s">
        <v>83</v>
      </c>
      <c r="AY721" s="148" t="s">
        <v>145</v>
      </c>
    </row>
    <row r="722" spans="2:65" s="10" customFormat="1" x14ac:dyDescent="0.3">
      <c r="B722" s="141"/>
      <c r="D722" s="437" t="s">
        <v>150</v>
      </c>
      <c r="E722" s="144" t="s">
        <v>3</v>
      </c>
      <c r="F722" s="442" t="s">
        <v>273</v>
      </c>
      <c r="H722" s="144" t="s">
        <v>3</v>
      </c>
      <c r="I722" s="441"/>
      <c r="J722" s="441"/>
      <c r="M722" s="141"/>
      <c r="N722" s="142"/>
      <c r="O722" s="182"/>
      <c r="P722" s="182"/>
      <c r="Q722" s="182"/>
      <c r="R722" s="182"/>
      <c r="S722" s="182"/>
      <c r="T722" s="182"/>
      <c r="U722" s="182"/>
      <c r="V722" s="182"/>
      <c r="W722" s="182"/>
      <c r="X722" s="143"/>
      <c r="AT722" s="144" t="s">
        <v>150</v>
      </c>
      <c r="AU722" s="144" t="s">
        <v>98</v>
      </c>
      <c r="AV722" s="10" t="s">
        <v>23</v>
      </c>
      <c r="AW722" s="10" t="s">
        <v>5</v>
      </c>
      <c r="AX722" s="10" t="s">
        <v>83</v>
      </c>
      <c r="AY722" s="144" t="s">
        <v>145</v>
      </c>
    </row>
    <row r="723" spans="2:65" s="11" customFormat="1" x14ac:dyDescent="0.3">
      <c r="B723" s="145"/>
      <c r="D723" s="437" t="s">
        <v>150</v>
      </c>
      <c r="E723" s="148" t="s">
        <v>3</v>
      </c>
      <c r="F723" s="440" t="s">
        <v>83</v>
      </c>
      <c r="H723" s="439">
        <v>0</v>
      </c>
      <c r="I723" s="438"/>
      <c r="J723" s="438"/>
      <c r="M723" s="145"/>
      <c r="N723" s="146"/>
      <c r="O723" s="177"/>
      <c r="P723" s="177"/>
      <c r="Q723" s="177"/>
      <c r="R723" s="177"/>
      <c r="S723" s="177"/>
      <c r="T723" s="177"/>
      <c r="U723" s="177"/>
      <c r="V723" s="177"/>
      <c r="W723" s="177"/>
      <c r="X723" s="147"/>
      <c r="AT723" s="148" t="s">
        <v>150</v>
      </c>
      <c r="AU723" s="148" t="s">
        <v>98</v>
      </c>
      <c r="AV723" s="11" t="s">
        <v>98</v>
      </c>
      <c r="AW723" s="11" t="s">
        <v>5</v>
      </c>
      <c r="AX723" s="11" t="s">
        <v>83</v>
      </c>
      <c r="AY723" s="148" t="s">
        <v>145</v>
      </c>
    </row>
    <row r="724" spans="2:65" s="10" customFormat="1" x14ac:dyDescent="0.3">
      <c r="B724" s="141"/>
      <c r="D724" s="437" t="s">
        <v>150</v>
      </c>
      <c r="E724" s="144" t="s">
        <v>3</v>
      </c>
      <c r="F724" s="442" t="s">
        <v>275</v>
      </c>
      <c r="H724" s="144" t="s">
        <v>3</v>
      </c>
      <c r="I724" s="441"/>
      <c r="J724" s="441"/>
      <c r="M724" s="141"/>
      <c r="N724" s="142"/>
      <c r="O724" s="182"/>
      <c r="P724" s="182"/>
      <c r="Q724" s="182"/>
      <c r="R724" s="182"/>
      <c r="S724" s="182"/>
      <c r="T724" s="182"/>
      <c r="U724" s="182"/>
      <c r="V724" s="182"/>
      <c r="W724" s="182"/>
      <c r="X724" s="143"/>
      <c r="AT724" s="144" t="s">
        <v>150</v>
      </c>
      <c r="AU724" s="144" t="s">
        <v>98</v>
      </c>
      <c r="AV724" s="10" t="s">
        <v>23</v>
      </c>
      <c r="AW724" s="10" t="s">
        <v>5</v>
      </c>
      <c r="AX724" s="10" t="s">
        <v>83</v>
      </c>
      <c r="AY724" s="144" t="s">
        <v>145</v>
      </c>
    </row>
    <row r="725" spans="2:65" s="11" customFormat="1" x14ac:dyDescent="0.3">
      <c r="B725" s="145"/>
      <c r="D725" s="437" t="s">
        <v>150</v>
      </c>
      <c r="E725" s="148" t="s">
        <v>3</v>
      </c>
      <c r="F725" s="440" t="s">
        <v>83</v>
      </c>
      <c r="H725" s="439">
        <v>0</v>
      </c>
      <c r="I725" s="438"/>
      <c r="J725" s="438"/>
      <c r="M725" s="145"/>
      <c r="N725" s="146"/>
      <c r="O725" s="177"/>
      <c r="P725" s="177"/>
      <c r="Q725" s="177"/>
      <c r="R725" s="177"/>
      <c r="S725" s="177"/>
      <c r="T725" s="177"/>
      <c r="U725" s="177"/>
      <c r="V725" s="177"/>
      <c r="W725" s="177"/>
      <c r="X725" s="147"/>
      <c r="AT725" s="148" t="s">
        <v>150</v>
      </c>
      <c r="AU725" s="148" t="s">
        <v>98</v>
      </c>
      <c r="AV725" s="11" t="s">
        <v>98</v>
      </c>
      <c r="AW725" s="11" t="s">
        <v>5</v>
      </c>
      <c r="AX725" s="11" t="s">
        <v>83</v>
      </c>
      <c r="AY725" s="148" t="s">
        <v>145</v>
      </c>
    </row>
    <row r="726" spans="2:65" s="12" customFormat="1" x14ac:dyDescent="0.3">
      <c r="B726" s="149"/>
      <c r="D726" s="445" t="s">
        <v>150</v>
      </c>
      <c r="E726" s="444" t="s">
        <v>3</v>
      </c>
      <c r="F726" s="443" t="s">
        <v>151</v>
      </c>
      <c r="H726" s="150">
        <v>67.822999999999993</v>
      </c>
      <c r="I726" s="434"/>
      <c r="J726" s="434"/>
      <c r="M726" s="149"/>
      <c r="N726" s="151"/>
      <c r="O726" s="178"/>
      <c r="P726" s="178"/>
      <c r="Q726" s="178"/>
      <c r="R726" s="178"/>
      <c r="S726" s="178"/>
      <c r="T726" s="178"/>
      <c r="U726" s="178"/>
      <c r="V726" s="178"/>
      <c r="W726" s="178"/>
      <c r="X726" s="152"/>
      <c r="AT726" s="153" t="s">
        <v>150</v>
      </c>
      <c r="AU726" s="153" t="s">
        <v>98</v>
      </c>
      <c r="AV726" s="12" t="s">
        <v>149</v>
      </c>
      <c r="AW726" s="12" t="s">
        <v>5</v>
      </c>
      <c r="AX726" s="12" t="s">
        <v>23</v>
      </c>
      <c r="AY726" s="153" t="s">
        <v>145</v>
      </c>
    </row>
    <row r="727" spans="2:65" s="173" customFormat="1" ht="31.5" customHeight="1" x14ac:dyDescent="0.3">
      <c r="B727" s="117"/>
      <c r="C727" s="134" t="s">
        <v>864</v>
      </c>
      <c r="D727" s="134" t="s">
        <v>147</v>
      </c>
      <c r="E727" s="135" t="s">
        <v>865</v>
      </c>
      <c r="F727" s="179" t="s">
        <v>866</v>
      </c>
      <c r="G727" s="136" t="s">
        <v>148</v>
      </c>
      <c r="H727" s="137">
        <v>467.10199999999998</v>
      </c>
      <c r="I727" s="181"/>
      <c r="J727" s="181"/>
      <c r="K727" s="180">
        <f>ROUND(P727*H727,2)</f>
        <v>0</v>
      </c>
      <c r="L727" s="179" t="s">
        <v>1652</v>
      </c>
      <c r="M727" s="33"/>
      <c r="N727" s="138" t="s">
        <v>3</v>
      </c>
      <c r="O727" s="41" t="s">
        <v>46</v>
      </c>
      <c r="P727" s="191">
        <f>I727+J727</f>
        <v>0</v>
      </c>
      <c r="Q727" s="191">
        <f>ROUND(I727*H727,2)</f>
        <v>0</v>
      </c>
      <c r="R727" s="191">
        <f>ROUND(J727*H727,2)</f>
        <v>0</v>
      </c>
      <c r="S727" s="168"/>
      <c r="T727" s="139">
        <f>S727*H727</f>
        <v>0</v>
      </c>
      <c r="U727" s="139">
        <v>2.5999999999999998E-4</v>
      </c>
      <c r="V727" s="139">
        <f>U727*H727</f>
        <v>0.12144651999999999</v>
      </c>
      <c r="W727" s="139">
        <v>0</v>
      </c>
      <c r="X727" s="140">
        <f>W727*H727</f>
        <v>0</v>
      </c>
      <c r="AR727" s="16" t="s">
        <v>161</v>
      </c>
      <c r="AT727" s="16" t="s">
        <v>147</v>
      </c>
      <c r="AU727" s="16" t="s">
        <v>98</v>
      </c>
      <c r="AY727" s="16" t="s">
        <v>145</v>
      </c>
      <c r="BE727" s="98">
        <f>IF(O727="základní",K727,0)</f>
        <v>0</v>
      </c>
      <c r="BF727" s="98">
        <f>IF(O727="snížená",K727,0)</f>
        <v>0</v>
      </c>
      <c r="BG727" s="98">
        <f>IF(O727="zákl. přenesená",K727,0)</f>
        <v>0</v>
      </c>
      <c r="BH727" s="98">
        <f>IF(O727="sníž. přenesená",K727,0)</f>
        <v>0</v>
      </c>
      <c r="BI727" s="98">
        <f>IF(O727="nulová",K727,0)</f>
        <v>0</v>
      </c>
      <c r="BJ727" s="16" t="s">
        <v>23</v>
      </c>
      <c r="BK727" s="98">
        <f>ROUND(P727*H727,2)</f>
        <v>0</v>
      </c>
      <c r="BL727" s="16" t="s">
        <v>161</v>
      </c>
      <c r="BM727" s="16" t="s">
        <v>867</v>
      </c>
    </row>
    <row r="728" spans="2:65" s="10" customFormat="1" x14ac:dyDescent="0.3">
      <c r="B728" s="141"/>
      <c r="D728" s="437" t="s">
        <v>150</v>
      </c>
      <c r="E728" s="144" t="s">
        <v>3</v>
      </c>
      <c r="F728" s="442" t="s">
        <v>868</v>
      </c>
      <c r="H728" s="144" t="s">
        <v>3</v>
      </c>
      <c r="I728" s="441"/>
      <c r="J728" s="441"/>
      <c r="M728" s="141"/>
      <c r="N728" s="142"/>
      <c r="O728" s="182"/>
      <c r="P728" s="182"/>
      <c r="Q728" s="182"/>
      <c r="R728" s="182"/>
      <c r="S728" s="182"/>
      <c r="T728" s="182"/>
      <c r="U728" s="182"/>
      <c r="V728" s="182"/>
      <c r="W728" s="182"/>
      <c r="X728" s="143"/>
      <c r="AT728" s="144" t="s">
        <v>150</v>
      </c>
      <c r="AU728" s="144" t="s">
        <v>98</v>
      </c>
      <c r="AV728" s="10" t="s">
        <v>23</v>
      </c>
      <c r="AW728" s="10" t="s">
        <v>5</v>
      </c>
      <c r="AX728" s="10" t="s">
        <v>83</v>
      </c>
      <c r="AY728" s="144" t="s">
        <v>145</v>
      </c>
    </row>
    <row r="729" spans="2:65" s="11" customFormat="1" x14ac:dyDescent="0.3">
      <c r="B729" s="145"/>
      <c r="D729" s="437" t="s">
        <v>150</v>
      </c>
      <c r="E729" s="148" t="s">
        <v>3</v>
      </c>
      <c r="F729" s="440" t="s">
        <v>243</v>
      </c>
      <c r="H729" s="439">
        <v>193.464</v>
      </c>
      <c r="I729" s="438"/>
      <c r="J729" s="438"/>
      <c r="M729" s="145"/>
      <c r="N729" s="146"/>
      <c r="O729" s="177"/>
      <c r="P729" s="177"/>
      <c r="Q729" s="177"/>
      <c r="R729" s="177"/>
      <c r="S729" s="177"/>
      <c r="T729" s="177"/>
      <c r="U729" s="177"/>
      <c r="V729" s="177"/>
      <c r="W729" s="177"/>
      <c r="X729" s="147"/>
      <c r="AT729" s="148" t="s">
        <v>150</v>
      </c>
      <c r="AU729" s="148" t="s">
        <v>98</v>
      </c>
      <c r="AV729" s="11" t="s">
        <v>98</v>
      </c>
      <c r="AW729" s="11" t="s">
        <v>5</v>
      </c>
      <c r="AX729" s="11" t="s">
        <v>83</v>
      </c>
      <c r="AY729" s="148" t="s">
        <v>145</v>
      </c>
    </row>
    <row r="730" spans="2:65" s="10" customFormat="1" x14ac:dyDescent="0.3">
      <c r="B730" s="141"/>
      <c r="D730" s="437" t="s">
        <v>150</v>
      </c>
      <c r="E730" s="144" t="s">
        <v>3</v>
      </c>
      <c r="F730" s="442" t="s">
        <v>257</v>
      </c>
      <c r="H730" s="144" t="s">
        <v>3</v>
      </c>
      <c r="I730" s="441"/>
      <c r="J730" s="441"/>
      <c r="M730" s="141"/>
      <c r="N730" s="142"/>
      <c r="O730" s="182"/>
      <c r="P730" s="182"/>
      <c r="Q730" s="182"/>
      <c r="R730" s="182"/>
      <c r="S730" s="182"/>
      <c r="T730" s="182"/>
      <c r="U730" s="182"/>
      <c r="V730" s="182"/>
      <c r="W730" s="182"/>
      <c r="X730" s="143"/>
      <c r="AT730" s="144" t="s">
        <v>150</v>
      </c>
      <c r="AU730" s="144" t="s">
        <v>98</v>
      </c>
      <c r="AV730" s="10" t="s">
        <v>23</v>
      </c>
      <c r="AW730" s="10" t="s">
        <v>5</v>
      </c>
      <c r="AX730" s="10" t="s">
        <v>83</v>
      </c>
      <c r="AY730" s="144" t="s">
        <v>145</v>
      </c>
    </row>
    <row r="731" spans="2:65" s="11" customFormat="1" x14ac:dyDescent="0.3">
      <c r="B731" s="145"/>
      <c r="D731" s="437" t="s">
        <v>150</v>
      </c>
      <c r="E731" s="148" t="s">
        <v>3</v>
      </c>
      <c r="F731" s="440" t="s">
        <v>258</v>
      </c>
      <c r="H731" s="439">
        <v>17.202000000000002</v>
      </c>
      <c r="I731" s="438"/>
      <c r="J731" s="438"/>
      <c r="M731" s="145"/>
      <c r="N731" s="146"/>
      <c r="O731" s="177"/>
      <c r="P731" s="177"/>
      <c r="Q731" s="177"/>
      <c r="R731" s="177"/>
      <c r="S731" s="177"/>
      <c r="T731" s="177"/>
      <c r="U731" s="177"/>
      <c r="V731" s="177"/>
      <c r="W731" s="177"/>
      <c r="X731" s="147"/>
      <c r="AT731" s="148" t="s">
        <v>150</v>
      </c>
      <c r="AU731" s="148" t="s">
        <v>98</v>
      </c>
      <c r="AV731" s="11" t="s">
        <v>98</v>
      </c>
      <c r="AW731" s="11" t="s">
        <v>5</v>
      </c>
      <c r="AX731" s="11" t="s">
        <v>83</v>
      </c>
      <c r="AY731" s="148" t="s">
        <v>145</v>
      </c>
    </row>
    <row r="732" spans="2:65" s="10" customFormat="1" x14ac:dyDescent="0.3">
      <c r="B732" s="141"/>
      <c r="D732" s="437" t="s">
        <v>150</v>
      </c>
      <c r="E732" s="144" t="s">
        <v>3</v>
      </c>
      <c r="F732" s="442" t="s">
        <v>259</v>
      </c>
      <c r="H732" s="144" t="s">
        <v>3</v>
      </c>
      <c r="I732" s="441"/>
      <c r="J732" s="441"/>
      <c r="M732" s="141"/>
      <c r="N732" s="142"/>
      <c r="O732" s="182"/>
      <c r="P732" s="182"/>
      <c r="Q732" s="182"/>
      <c r="R732" s="182"/>
      <c r="S732" s="182"/>
      <c r="T732" s="182"/>
      <c r="U732" s="182"/>
      <c r="V732" s="182"/>
      <c r="W732" s="182"/>
      <c r="X732" s="143"/>
      <c r="AT732" s="144" t="s">
        <v>150</v>
      </c>
      <c r="AU732" s="144" t="s">
        <v>98</v>
      </c>
      <c r="AV732" s="10" t="s">
        <v>23</v>
      </c>
      <c r="AW732" s="10" t="s">
        <v>5</v>
      </c>
      <c r="AX732" s="10" t="s">
        <v>83</v>
      </c>
      <c r="AY732" s="144" t="s">
        <v>145</v>
      </c>
    </row>
    <row r="733" spans="2:65" s="11" customFormat="1" x14ac:dyDescent="0.3">
      <c r="B733" s="145"/>
      <c r="D733" s="437" t="s">
        <v>150</v>
      </c>
      <c r="E733" s="148" t="s">
        <v>3</v>
      </c>
      <c r="F733" s="440" t="s">
        <v>260</v>
      </c>
      <c r="H733" s="439">
        <v>35.158999999999999</v>
      </c>
      <c r="I733" s="438"/>
      <c r="J733" s="438"/>
      <c r="M733" s="145"/>
      <c r="N733" s="146"/>
      <c r="O733" s="177"/>
      <c r="P733" s="177"/>
      <c r="Q733" s="177"/>
      <c r="R733" s="177"/>
      <c r="S733" s="177"/>
      <c r="T733" s="177"/>
      <c r="U733" s="177"/>
      <c r="V733" s="177"/>
      <c r="W733" s="177"/>
      <c r="X733" s="147"/>
      <c r="AT733" s="148" t="s">
        <v>150</v>
      </c>
      <c r="AU733" s="148" t="s">
        <v>98</v>
      </c>
      <c r="AV733" s="11" t="s">
        <v>98</v>
      </c>
      <c r="AW733" s="11" t="s">
        <v>5</v>
      </c>
      <c r="AX733" s="11" t="s">
        <v>83</v>
      </c>
      <c r="AY733" s="148" t="s">
        <v>145</v>
      </c>
    </row>
    <row r="734" spans="2:65" s="10" customFormat="1" x14ac:dyDescent="0.3">
      <c r="B734" s="141"/>
      <c r="D734" s="437" t="s">
        <v>150</v>
      </c>
      <c r="E734" s="144" t="s">
        <v>3</v>
      </c>
      <c r="F734" s="442" t="s">
        <v>261</v>
      </c>
      <c r="H734" s="144" t="s">
        <v>3</v>
      </c>
      <c r="I734" s="441"/>
      <c r="J734" s="441"/>
      <c r="M734" s="141"/>
      <c r="N734" s="142"/>
      <c r="O734" s="182"/>
      <c r="P734" s="182"/>
      <c r="Q734" s="182"/>
      <c r="R734" s="182"/>
      <c r="S734" s="182"/>
      <c r="T734" s="182"/>
      <c r="U734" s="182"/>
      <c r="V734" s="182"/>
      <c r="W734" s="182"/>
      <c r="X734" s="143"/>
      <c r="AT734" s="144" t="s">
        <v>150</v>
      </c>
      <c r="AU734" s="144" t="s">
        <v>98</v>
      </c>
      <c r="AV734" s="10" t="s">
        <v>23</v>
      </c>
      <c r="AW734" s="10" t="s">
        <v>5</v>
      </c>
      <c r="AX734" s="10" t="s">
        <v>83</v>
      </c>
      <c r="AY734" s="144" t="s">
        <v>145</v>
      </c>
    </row>
    <row r="735" spans="2:65" s="11" customFormat="1" x14ac:dyDescent="0.3">
      <c r="B735" s="145"/>
      <c r="D735" s="437" t="s">
        <v>150</v>
      </c>
      <c r="E735" s="148" t="s">
        <v>3</v>
      </c>
      <c r="F735" s="440" t="s">
        <v>262</v>
      </c>
      <c r="H735" s="439">
        <v>10.866</v>
      </c>
      <c r="I735" s="438"/>
      <c r="J735" s="438"/>
      <c r="M735" s="145"/>
      <c r="N735" s="146"/>
      <c r="O735" s="177"/>
      <c r="P735" s="177"/>
      <c r="Q735" s="177"/>
      <c r="R735" s="177"/>
      <c r="S735" s="177"/>
      <c r="T735" s="177"/>
      <c r="U735" s="177"/>
      <c r="V735" s="177"/>
      <c r="W735" s="177"/>
      <c r="X735" s="147"/>
      <c r="AT735" s="148" t="s">
        <v>150</v>
      </c>
      <c r="AU735" s="148" t="s">
        <v>98</v>
      </c>
      <c r="AV735" s="11" t="s">
        <v>98</v>
      </c>
      <c r="AW735" s="11" t="s">
        <v>5</v>
      </c>
      <c r="AX735" s="11" t="s">
        <v>83</v>
      </c>
      <c r="AY735" s="148" t="s">
        <v>145</v>
      </c>
    </row>
    <row r="736" spans="2:65" s="10" customFormat="1" x14ac:dyDescent="0.3">
      <c r="B736" s="141"/>
      <c r="D736" s="437" t="s">
        <v>150</v>
      </c>
      <c r="E736" s="144" t="s">
        <v>3</v>
      </c>
      <c r="F736" s="442" t="s">
        <v>263</v>
      </c>
      <c r="H736" s="144" t="s">
        <v>3</v>
      </c>
      <c r="I736" s="441"/>
      <c r="J736" s="441"/>
      <c r="M736" s="141"/>
      <c r="N736" s="142"/>
      <c r="O736" s="182"/>
      <c r="P736" s="182"/>
      <c r="Q736" s="182"/>
      <c r="R736" s="182"/>
      <c r="S736" s="182"/>
      <c r="T736" s="182"/>
      <c r="U736" s="182"/>
      <c r="V736" s="182"/>
      <c r="W736" s="182"/>
      <c r="X736" s="143"/>
      <c r="AT736" s="144" t="s">
        <v>150</v>
      </c>
      <c r="AU736" s="144" t="s">
        <v>98</v>
      </c>
      <c r="AV736" s="10" t="s">
        <v>23</v>
      </c>
      <c r="AW736" s="10" t="s">
        <v>5</v>
      </c>
      <c r="AX736" s="10" t="s">
        <v>83</v>
      </c>
      <c r="AY736" s="144" t="s">
        <v>145</v>
      </c>
    </row>
    <row r="737" spans="2:51" s="11" customFormat="1" x14ac:dyDescent="0.3">
      <c r="B737" s="145"/>
      <c r="D737" s="437" t="s">
        <v>150</v>
      </c>
      <c r="E737" s="148" t="s">
        <v>3</v>
      </c>
      <c r="F737" s="440" t="s">
        <v>264</v>
      </c>
      <c r="H737" s="439">
        <v>5.266</v>
      </c>
      <c r="I737" s="438"/>
      <c r="J737" s="438"/>
      <c r="M737" s="145"/>
      <c r="N737" s="146"/>
      <c r="O737" s="177"/>
      <c r="P737" s="177"/>
      <c r="Q737" s="177"/>
      <c r="R737" s="177"/>
      <c r="S737" s="177"/>
      <c r="T737" s="177"/>
      <c r="U737" s="177"/>
      <c r="V737" s="177"/>
      <c r="W737" s="177"/>
      <c r="X737" s="147"/>
      <c r="AT737" s="148" t="s">
        <v>150</v>
      </c>
      <c r="AU737" s="148" t="s">
        <v>98</v>
      </c>
      <c r="AV737" s="11" t="s">
        <v>98</v>
      </c>
      <c r="AW737" s="11" t="s">
        <v>5</v>
      </c>
      <c r="AX737" s="11" t="s">
        <v>83</v>
      </c>
      <c r="AY737" s="148" t="s">
        <v>145</v>
      </c>
    </row>
    <row r="738" spans="2:51" s="10" customFormat="1" x14ac:dyDescent="0.3">
      <c r="B738" s="141"/>
      <c r="D738" s="437" t="s">
        <v>150</v>
      </c>
      <c r="E738" s="144" t="s">
        <v>3</v>
      </c>
      <c r="F738" s="442" t="s">
        <v>265</v>
      </c>
      <c r="H738" s="144" t="s">
        <v>3</v>
      </c>
      <c r="I738" s="441"/>
      <c r="J738" s="441"/>
      <c r="M738" s="141"/>
      <c r="N738" s="142"/>
      <c r="O738" s="182"/>
      <c r="P738" s="182"/>
      <c r="Q738" s="182"/>
      <c r="R738" s="182"/>
      <c r="S738" s="182"/>
      <c r="T738" s="182"/>
      <c r="U738" s="182"/>
      <c r="V738" s="182"/>
      <c r="W738" s="182"/>
      <c r="X738" s="143"/>
      <c r="AT738" s="144" t="s">
        <v>150</v>
      </c>
      <c r="AU738" s="144" t="s">
        <v>98</v>
      </c>
      <c r="AV738" s="10" t="s">
        <v>23</v>
      </c>
      <c r="AW738" s="10" t="s">
        <v>5</v>
      </c>
      <c r="AX738" s="10" t="s">
        <v>83</v>
      </c>
      <c r="AY738" s="144" t="s">
        <v>145</v>
      </c>
    </row>
    <row r="739" spans="2:51" s="11" customFormat="1" x14ac:dyDescent="0.3">
      <c r="B739" s="145"/>
      <c r="D739" s="437" t="s">
        <v>150</v>
      </c>
      <c r="E739" s="148" t="s">
        <v>3</v>
      </c>
      <c r="F739" s="440" t="s">
        <v>266</v>
      </c>
      <c r="H739" s="439">
        <v>4.0369999999999999</v>
      </c>
      <c r="I739" s="438"/>
      <c r="J739" s="438"/>
      <c r="M739" s="145"/>
      <c r="N739" s="146"/>
      <c r="O739" s="177"/>
      <c r="P739" s="177"/>
      <c r="Q739" s="177"/>
      <c r="R739" s="177"/>
      <c r="S739" s="177"/>
      <c r="T739" s="177"/>
      <c r="U739" s="177"/>
      <c r="V739" s="177"/>
      <c r="W739" s="177"/>
      <c r="X739" s="147"/>
      <c r="AT739" s="148" t="s">
        <v>150</v>
      </c>
      <c r="AU739" s="148" t="s">
        <v>98</v>
      </c>
      <c r="AV739" s="11" t="s">
        <v>98</v>
      </c>
      <c r="AW739" s="11" t="s">
        <v>5</v>
      </c>
      <c r="AX739" s="11" t="s">
        <v>83</v>
      </c>
      <c r="AY739" s="148" t="s">
        <v>145</v>
      </c>
    </row>
    <row r="740" spans="2:51" s="10" customFormat="1" x14ac:dyDescent="0.3">
      <c r="B740" s="141"/>
      <c r="D740" s="437" t="s">
        <v>150</v>
      </c>
      <c r="E740" s="144" t="s">
        <v>3</v>
      </c>
      <c r="F740" s="442" t="s">
        <v>267</v>
      </c>
      <c r="H740" s="144" t="s">
        <v>3</v>
      </c>
      <c r="I740" s="441"/>
      <c r="J740" s="441"/>
      <c r="M740" s="141"/>
      <c r="N740" s="142"/>
      <c r="O740" s="182"/>
      <c r="P740" s="182"/>
      <c r="Q740" s="182"/>
      <c r="R740" s="182"/>
      <c r="S740" s="182"/>
      <c r="T740" s="182"/>
      <c r="U740" s="182"/>
      <c r="V740" s="182"/>
      <c r="W740" s="182"/>
      <c r="X740" s="143"/>
      <c r="AT740" s="144" t="s">
        <v>150</v>
      </c>
      <c r="AU740" s="144" t="s">
        <v>98</v>
      </c>
      <c r="AV740" s="10" t="s">
        <v>23</v>
      </c>
      <c r="AW740" s="10" t="s">
        <v>5</v>
      </c>
      <c r="AX740" s="10" t="s">
        <v>83</v>
      </c>
      <c r="AY740" s="144" t="s">
        <v>145</v>
      </c>
    </row>
    <row r="741" spans="2:51" s="11" customFormat="1" x14ac:dyDescent="0.3">
      <c r="B741" s="145"/>
      <c r="D741" s="437" t="s">
        <v>150</v>
      </c>
      <c r="E741" s="148" t="s">
        <v>3</v>
      </c>
      <c r="F741" s="440" t="s">
        <v>268</v>
      </c>
      <c r="H741" s="439">
        <v>9.0259999999999998</v>
      </c>
      <c r="I741" s="438"/>
      <c r="J741" s="438"/>
      <c r="M741" s="145"/>
      <c r="N741" s="146"/>
      <c r="O741" s="177"/>
      <c r="P741" s="177"/>
      <c r="Q741" s="177"/>
      <c r="R741" s="177"/>
      <c r="S741" s="177"/>
      <c r="T741" s="177"/>
      <c r="U741" s="177"/>
      <c r="V741" s="177"/>
      <c r="W741" s="177"/>
      <c r="X741" s="147"/>
      <c r="AT741" s="148" t="s">
        <v>150</v>
      </c>
      <c r="AU741" s="148" t="s">
        <v>98</v>
      </c>
      <c r="AV741" s="11" t="s">
        <v>98</v>
      </c>
      <c r="AW741" s="11" t="s">
        <v>5</v>
      </c>
      <c r="AX741" s="11" t="s">
        <v>83</v>
      </c>
      <c r="AY741" s="148" t="s">
        <v>145</v>
      </c>
    </row>
    <row r="742" spans="2:51" s="10" customFormat="1" x14ac:dyDescent="0.3">
      <c r="B742" s="141"/>
      <c r="D742" s="437" t="s">
        <v>150</v>
      </c>
      <c r="E742" s="144" t="s">
        <v>3</v>
      </c>
      <c r="F742" s="442" t="s">
        <v>269</v>
      </c>
      <c r="H742" s="144" t="s">
        <v>3</v>
      </c>
      <c r="I742" s="441"/>
      <c r="J742" s="441"/>
      <c r="M742" s="141"/>
      <c r="N742" s="142"/>
      <c r="O742" s="182"/>
      <c r="P742" s="182"/>
      <c r="Q742" s="182"/>
      <c r="R742" s="182"/>
      <c r="S742" s="182"/>
      <c r="T742" s="182"/>
      <c r="U742" s="182"/>
      <c r="V742" s="182"/>
      <c r="W742" s="182"/>
      <c r="X742" s="143"/>
      <c r="AT742" s="144" t="s">
        <v>150</v>
      </c>
      <c r="AU742" s="144" t="s">
        <v>98</v>
      </c>
      <c r="AV742" s="10" t="s">
        <v>23</v>
      </c>
      <c r="AW742" s="10" t="s">
        <v>5</v>
      </c>
      <c r="AX742" s="10" t="s">
        <v>83</v>
      </c>
      <c r="AY742" s="144" t="s">
        <v>145</v>
      </c>
    </row>
    <row r="743" spans="2:51" s="11" customFormat="1" x14ac:dyDescent="0.3">
      <c r="B743" s="145"/>
      <c r="D743" s="437" t="s">
        <v>150</v>
      </c>
      <c r="E743" s="148" t="s">
        <v>3</v>
      </c>
      <c r="F743" s="440" t="s">
        <v>270</v>
      </c>
      <c r="H743" s="439">
        <v>14.492000000000001</v>
      </c>
      <c r="I743" s="438"/>
      <c r="J743" s="438"/>
      <c r="M743" s="145"/>
      <c r="N743" s="146"/>
      <c r="O743" s="177"/>
      <c r="P743" s="177"/>
      <c r="Q743" s="177"/>
      <c r="R743" s="177"/>
      <c r="S743" s="177"/>
      <c r="T743" s="177"/>
      <c r="U743" s="177"/>
      <c r="V743" s="177"/>
      <c r="W743" s="177"/>
      <c r="X743" s="147"/>
      <c r="AT743" s="148" t="s">
        <v>150</v>
      </c>
      <c r="AU743" s="148" t="s">
        <v>98</v>
      </c>
      <c r="AV743" s="11" t="s">
        <v>98</v>
      </c>
      <c r="AW743" s="11" t="s">
        <v>5</v>
      </c>
      <c r="AX743" s="11" t="s">
        <v>83</v>
      </c>
      <c r="AY743" s="148" t="s">
        <v>145</v>
      </c>
    </row>
    <row r="744" spans="2:51" s="10" customFormat="1" x14ac:dyDescent="0.3">
      <c r="B744" s="141"/>
      <c r="D744" s="437" t="s">
        <v>150</v>
      </c>
      <c r="E744" s="144" t="s">
        <v>3</v>
      </c>
      <c r="F744" s="442" t="s">
        <v>271</v>
      </c>
      <c r="H744" s="144" t="s">
        <v>3</v>
      </c>
      <c r="I744" s="441"/>
      <c r="J744" s="441"/>
      <c r="M744" s="141"/>
      <c r="N744" s="142"/>
      <c r="O744" s="182"/>
      <c r="P744" s="182"/>
      <c r="Q744" s="182"/>
      <c r="R744" s="182"/>
      <c r="S744" s="182"/>
      <c r="T744" s="182"/>
      <c r="U744" s="182"/>
      <c r="V744" s="182"/>
      <c r="W744" s="182"/>
      <c r="X744" s="143"/>
      <c r="AT744" s="144" t="s">
        <v>150</v>
      </c>
      <c r="AU744" s="144" t="s">
        <v>98</v>
      </c>
      <c r="AV744" s="10" t="s">
        <v>23</v>
      </c>
      <c r="AW744" s="10" t="s">
        <v>5</v>
      </c>
      <c r="AX744" s="10" t="s">
        <v>83</v>
      </c>
      <c r="AY744" s="144" t="s">
        <v>145</v>
      </c>
    </row>
    <row r="745" spans="2:51" s="11" customFormat="1" x14ac:dyDescent="0.3">
      <c r="B745" s="145"/>
      <c r="D745" s="437" t="s">
        <v>150</v>
      </c>
      <c r="E745" s="148" t="s">
        <v>3</v>
      </c>
      <c r="F745" s="440" t="s">
        <v>272</v>
      </c>
      <c r="H745" s="439">
        <v>27.056000000000001</v>
      </c>
      <c r="I745" s="438"/>
      <c r="J745" s="438"/>
      <c r="M745" s="145"/>
      <c r="N745" s="146"/>
      <c r="O745" s="177"/>
      <c r="P745" s="177"/>
      <c r="Q745" s="177"/>
      <c r="R745" s="177"/>
      <c r="S745" s="177"/>
      <c r="T745" s="177"/>
      <c r="U745" s="177"/>
      <c r="V745" s="177"/>
      <c r="W745" s="177"/>
      <c r="X745" s="147"/>
      <c r="AT745" s="148" t="s">
        <v>150</v>
      </c>
      <c r="AU745" s="148" t="s">
        <v>98</v>
      </c>
      <c r="AV745" s="11" t="s">
        <v>98</v>
      </c>
      <c r="AW745" s="11" t="s">
        <v>5</v>
      </c>
      <c r="AX745" s="11" t="s">
        <v>83</v>
      </c>
      <c r="AY745" s="148" t="s">
        <v>145</v>
      </c>
    </row>
    <row r="746" spans="2:51" s="10" customFormat="1" x14ac:dyDescent="0.3">
      <c r="B746" s="141"/>
      <c r="D746" s="437" t="s">
        <v>150</v>
      </c>
      <c r="E746" s="144" t="s">
        <v>3</v>
      </c>
      <c r="F746" s="442" t="s">
        <v>273</v>
      </c>
      <c r="H746" s="144" t="s">
        <v>3</v>
      </c>
      <c r="I746" s="441"/>
      <c r="J746" s="441"/>
      <c r="M746" s="141"/>
      <c r="N746" s="142"/>
      <c r="O746" s="182"/>
      <c r="P746" s="182"/>
      <c r="Q746" s="182"/>
      <c r="R746" s="182"/>
      <c r="S746" s="182"/>
      <c r="T746" s="182"/>
      <c r="U746" s="182"/>
      <c r="V746" s="182"/>
      <c r="W746" s="182"/>
      <c r="X746" s="143"/>
      <c r="AT746" s="144" t="s">
        <v>150</v>
      </c>
      <c r="AU746" s="144" t="s">
        <v>98</v>
      </c>
      <c r="AV746" s="10" t="s">
        <v>23</v>
      </c>
      <c r="AW746" s="10" t="s">
        <v>5</v>
      </c>
      <c r="AX746" s="10" t="s">
        <v>83</v>
      </c>
      <c r="AY746" s="144" t="s">
        <v>145</v>
      </c>
    </row>
    <row r="747" spans="2:51" s="11" customFormat="1" x14ac:dyDescent="0.3">
      <c r="B747" s="145"/>
      <c r="D747" s="437" t="s">
        <v>150</v>
      </c>
      <c r="E747" s="148" t="s">
        <v>3</v>
      </c>
      <c r="F747" s="440" t="s">
        <v>274</v>
      </c>
      <c r="H747" s="439">
        <v>28.861000000000001</v>
      </c>
      <c r="I747" s="438"/>
      <c r="J747" s="438"/>
      <c r="M747" s="145"/>
      <c r="N747" s="146"/>
      <c r="O747" s="177"/>
      <c r="P747" s="177"/>
      <c r="Q747" s="177"/>
      <c r="R747" s="177"/>
      <c r="S747" s="177"/>
      <c r="T747" s="177"/>
      <c r="U747" s="177"/>
      <c r="V747" s="177"/>
      <c r="W747" s="177"/>
      <c r="X747" s="147"/>
      <c r="AT747" s="148" t="s">
        <v>150</v>
      </c>
      <c r="AU747" s="148" t="s">
        <v>98</v>
      </c>
      <c r="AV747" s="11" t="s">
        <v>98</v>
      </c>
      <c r="AW747" s="11" t="s">
        <v>5</v>
      </c>
      <c r="AX747" s="11" t="s">
        <v>83</v>
      </c>
      <c r="AY747" s="148" t="s">
        <v>145</v>
      </c>
    </row>
    <row r="748" spans="2:51" s="10" customFormat="1" x14ac:dyDescent="0.3">
      <c r="B748" s="141"/>
      <c r="D748" s="437" t="s">
        <v>150</v>
      </c>
      <c r="E748" s="144" t="s">
        <v>3</v>
      </c>
      <c r="F748" s="442" t="s">
        <v>275</v>
      </c>
      <c r="H748" s="144" t="s">
        <v>3</v>
      </c>
      <c r="I748" s="441"/>
      <c r="J748" s="441"/>
      <c r="M748" s="141"/>
      <c r="N748" s="142"/>
      <c r="O748" s="182"/>
      <c r="P748" s="182"/>
      <c r="Q748" s="182"/>
      <c r="R748" s="182"/>
      <c r="S748" s="182"/>
      <c r="T748" s="182"/>
      <c r="U748" s="182"/>
      <c r="V748" s="182"/>
      <c r="W748" s="182"/>
      <c r="X748" s="143"/>
      <c r="AT748" s="144" t="s">
        <v>150</v>
      </c>
      <c r="AU748" s="144" t="s">
        <v>98</v>
      </c>
      <c r="AV748" s="10" t="s">
        <v>23</v>
      </c>
      <c r="AW748" s="10" t="s">
        <v>5</v>
      </c>
      <c r="AX748" s="10" t="s">
        <v>83</v>
      </c>
      <c r="AY748" s="144" t="s">
        <v>145</v>
      </c>
    </row>
    <row r="749" spans="2:51" s="11" customFormat="1" x14ac:dyDescent="0.3">
      <c r="B749" s="145"/>
      <c r="D749" s="437" t="s">
        <v>150</v>
      </c>
      <c r="E749" s="148" t="s">
        <v>3</v>
      </c>
      <c r="F749" s="440" t="s">
        <v>276</v>
      </c>
      <c r="H749" s="439">
        <v>28.620999999999999</v>
      </c>
      <c r="I749" s="438"/>
      <c r="J749" s="438"/>
      <c r="M749" s="145"/>
      <c r="N749" s="146"/>
      <c r="O749" s="177"/>
      <c r="P749" s="177"/>
      <c r="Q749" s="177"/>
      <c r="R749" s="177"/>
      <c r="S749" s="177"/>
      <c r="T749" s="177"/>
      <c r="U749" s="177"/>
      <c r="V749" s="177"/>
      <c r="W749" s="177"/>
      <c r="X749" s="147"/>
      <c r="AT749" s="148" t="s">
        <v>150</v>
      </c>
      <c r="AU749" s="148" t="s">
        <v>98</v>
      </c>
      <c r="AV749" s="11" t="s">
        <v>98</v>
      </c>
      <c r="AW749" s="11" t="s">
        <v>5</v>
      </c>
      <c r="AX749" s="11" t="s">
        <v>83</v>
      </c>
      <c r="AY749" s="148" t="s">
        <v>145</v>
      </c>
    </row>
    <row r="750" spans="2:51" s="10" customFormat="1" x14ac:dyDescent="0.3">
      <c r="B750" s="141"/>
      <c r="D750" s="437" t="s">
        <v>150</v>
      </c>
      <c r="E750" s="144" t="s">
        <v>3</v>
      </c>
      <c r="F750" s="442" t="s">
        <v>257</v>
      </c>
      <c r="H750" s="144" t="s">
        <v>3</v>
      </c>
      <c r="I750" s="441"/>
      <c r="J750" s="441"/>
      <c r="M750" s="141"/>
      <c r="N750" s="142"/>
      <c r="O750" s="182"/>
      <c r="P750" s="182"/>
      <c r="Q750" s="182"/>
      <c r="R750" s="182"/>
      <c r="S750" s="182"/>
      <c r="T750" s="182"/>
      <c r="U750" s="182"/>
      <c r="V750" s="182"/>
      <c r="W750" s="182"/>
      <c r="X750" s="143"/>
      <c r="AT750" s="144" t="s">
        <v>150</v>
      </c>
      <c r="AU750" s="144" t="s">
        <v>98</v>
      </c>
      <c r="AV750" s="10" t="s">
        <v>23</v>
      </c>
      <c r="AW750" s="10" t="s">
        <v>5</v>
      </c>
      <c r="AX750" s="10" t="s">
        <v>83</v>
      </c>
      <c r="AY750" s="144" t="s">
        <v>145</v>
      </c>
    </row>
    <row r="751" spans="2:51" s="11" customFormat="1" x14ac:dyDescent="0.3">
      <c r="B751" s="145"/>
      <c r="D751" s="437" t="s">
        <v>150</v>
      </c>
      <c r="E751" s="148" t="s">
        <v>3</v>
      </c>
      <c r="F751" s="440" t="s">
        <v>277</v>
      </c>
      <c r="H751" s="439">
        <v>8.2889999999999997</v>
      </c>
      <c r="I751" s="438"/>
      <c r="J751" s="438"/>
      <c r="M751" s="145"/>
      <c r="N751" s="146"/>
      <c r="O751" s="177"/>
      <c r="P751" s="177"/>
      <c r="Q751" s="177"/>
      <c r="R751" s="177"/>
      <c r="S751" s="177"/>
      <c r="T751" s="177"/>
      <c r="U751" s="177"/>
      <c r="V751" s="177"/>
      <c r="W751" s="177"/>
      <c r="X751" s="147"/>
      <c r="AT751" s="148" t="s">
        <v>150</v>
      </c>
      <c r="AU751" s="148" t="s">
        <v>98</v>
      </c>
      <c r="AV751" s="11" t="s">
        <v>98</v>
      </c>
      <c r="AW751" s="11" t="s">
        <v>5</v>
      </c>
      <c r="AX751" s="11" t="s">
        <v>83</v>
      </c>
      <c r="AY751" s="148" t="s">
        <v>145</v>
      </c>
    </row>
    <row r="752" spans="2:51" s="10" customFormat="1" x14ac:dyDescent="0.3">
      <c r="B752" s="141"/>
      <c r="D752" s="437" t="s">
        <v>150</v>
      </c>
      <c r="E752" s="144" t="s">
        <v>3</v>
      </c>
      <c r="F752" s="442" t="s">
        <v>259</v>
      </c>
      <c r="H752" s="144" t="s">
        <v>3</v>
      </c>
      <c r="I752" s="441"/>
      <c r="J752" s="441"/>
      <c r="M752" s="141"/>
      <c r="N752" s="142"/>
      <c r="O752" s="182"/>
      <c r="P752" s="182"/>
      <c r="Q752" s="182"/>
      <c r="R752" s="182"/>
      <c r="S752" s="182"/>
      <c r="T752" s="182"/>
      <c r="U752" s="182"/>
      <c r="V752" s="182"/>
      <c r="W752" s="182"/>
      <c r="X752" s="143"/>
      <c r="AT752" s="144" t="s">
        <v>150</v>
      </c>
      <c r="AU752" s="144" t="s">
        <v>98</v>
      </c>
      <c r="AV752" s="10" t="s">
        <v>23</v>
      </c>
      <c r="AW752" s="10" t="s">
        <v>5</v>
      </c>
      <c r="AX752" s="10" t="s">
        <v>83</v>
      </c>
      <c r="AY752" s="144" t="s">
        <v>145</v>
      </c>
    </row>
    <row r="753" spans="2:51" s="11" customFormat="1" x14ac:dyDescent="0.3">
      <c r="B753" s="145"/>
      <c r="D753" s="437" t="s">
        <v>150</v>
      </c>
      <c r="E753" s="148" t="s">
        <v>3</v>
      </c>
      <c r="F753" s="440" t="s">
        <v>278</v>
      </c>
      <c r="H753" s="439">
        <v>116.55200000000001</v>
      </c>
      <c r="I753" s="438"/>
      <c r="J753" s="438"/>
      <c r="M753" s="145"/>
      <c r="N753" s="146"/>
      <c r="O753" s="177"/>
      <c r="P753" s="177"/>
      <c r="Q753" s="177"/>
      <c r="R753" s="177"/>
      <c r="S753" s="177"/>
      <c r="T753" s="177"/>
      <c r="U753" s="177"/>
      <c r="V753" s="177"/>
      <c r="W753" s="177"/>
      <c r="X753" s="147"/>
      <c r="AT753" s="148" t="s">
        <v>150</v>
      </c>
      <c r="AU753" s="148" t="s">
        <v>98</v>
      </c>
      <c r="AV753" s="11" t="s">
        <v>98</v>
      </c>
      <c r="AW753" s="11" t="s">
        <v>5</v>
      </c>
      <c r="AX753" s="11" t="s">
        <v>83</v>
      </c>
      <c r="AY753" s="148" t="s">
        <v>145</v>
      </c>
    </row>
    <row r="754" spans="2:51" s="10" customFormat="1" x14ac:dyDescent="0.3">
      <c r="B754" s="141"/>
      <c r="D754" s="437" t="s">
        <v>150</v>
      </c>
      <c r="E754" s="144" t="s">
        <v>3</v>
      </c>
      <c r="F754" s="442" t="s">
        <v>261</v>
      </c>
      <c r="H754" s="144" t="s">
        <v>3</v>
      </c>
      <c r="I754" s="441"/>
      <c r="J754" s="441"/>
      <c r="M754" s="141"/>
      <c r="N754" s="142"/>
      <c r="O754" s="182"/>
      <c r="P754" s="182"/>
      <c r="Q754" s="182"/>
      <c r="R754" s="182"/>
      <c r="S754" s="182"/>
      <c r="T754" s="182"/>
      <c r="U754" s="182"/>
      <c r="V754" s="182"/>
      <c r="W754" s="182"/>
      <c r="X754" s="143"/>
      <c r="AT754" s="144" t="s">
        <v>150</v>
      </c>
      <c r="AU754" s="144" t="s">
        <v>98</v>
      </c>
      <c r="AV754" s="10" t="s">
        <v>23</v>
      </c>
      <c r="AW754" s="10" t="s">
        <v>5</v>
      </c>
      <c r="AX754" s="10" t="s">
        <v>83</v>
      </c>
      <c r="AY754" s="144" t="s">
        <v>145</v>
      </c>
    </row>
    <row r="755" spans="2:51" s="11" customFormat="1" x14ac:dyDescent="0.3">
      <c r="B755" s="145"/>
      <c r="D755" s="437" t="s">
        <v>150</v>
      </c>
      <c r="E755" s="148" t="s">
        <v>3</v>
      </c>
      <c r="F755" s="440" t="s">
        <v>279</v>
      </c>
      <c r="H755" s="439">
        <v>19.172999999999998</v>
      </c>
      <c r="I755" s="438"/>
      <c r="J755" s="438"/>
      <c r="M755" s="145"/>
      <c r="N755" s="146"/>
      <c r="O755" s="177"/>
      <c r="P755" s="177"/>
      <c r="Q755" s="177"/>
      <c r="R755" s="177"/>
      <c r="S755" s="177"/>
      <c r="T755" s="177"/>
      <c r="U755" s="177"/>
      <c r="V755" s="177"/>
      <c r="W755" s="177"/>
      <c r="X755" s="147"/>
      <c r="AT755" s="148" t="s">
        <v>150</v>
      </c>
      <c r="AU755" s="148" t="s">
        <v>98</v>
      </c>
      <c r="AV755" s="11" t="s">
        <v>98</v>
      </c>
      <c r="AW755" s="11" t="s">
        <v>5</v>
      </c>
      <c r="AX755" s="11" t="s">
        <v>83</v>
      </c>
      <c r="AY755" s="148" t="s">
        <v>145</v>
      </c>
    </row>
    <row r="756" spans="2:51" s="10" customFormat="1" x14ac:dyDescent="0.3">
      <c r="B756" s="141"/>
      <c r="D756" s="437" t="s">
        <v>150</v>
      </c>
      <c r="E756" s="144" t="s">
        <v>3</v>
      </c>
      <c r="F756" s="442" t="s">
        <v>263</v>
      </c>
      <c r="H756" s="144" t="s">
        <v>3</v>
      </c>
      <c r="I756" s="441"/>
      <c r="J756" s="441"/>
      <c r="M756" s="141"/>
      <c r="N756" s="142"/>
      <c r="O756" s="182"/>
      <c r="P756" s="182"/>
      <c r="Q756" s="182"/>
      <c r="R756" s="182"/>
      <c r="S756" s="182"/>
      <c r="T756" s="182"/>
      <c r="U756" s="182"/>
      <c r="V756" s="182"/>
      <c r="W756" s="182"/>
      <c r="X756" s="143"/>
      <c r="AT756" s="144" t="s">
        <v>150</v>
      </c>
      <c r="AU756" s="144" t="s">
        <v>98</v>
      </c>
      <c r="AV756" s="10" t="s">
        <v>23</v>
      </c>
      <c r="AW756" s="10" t="s">
        <v>5</v>
      </c>
      <c r="AX756" s="10" t="s">
        <v>83</v>
      </c>
      <c r="AY756" s="144" t="s">
        <v>145</v>
      </c>
    </row>
    <row r="757" spans="2:51" s="11" customFormat="1" x14ac:dyDescent="0.3">
      <c r="B757" s="145"/>
      <c r="D757" s="437" t="s">
        <v>150</v>
      </c>
      <c r="E757" s="148" t="s">
        <v>3</v>
      </c>
      <c r="F757" s="440" t="s">
        <v>280</v>
      </c>
      <c r="H757" s="439">
        <v>5.3620000000000001</v>
      </c>
      <c r="I757" s="438"/>
      <c r="J757" s="438"/>
      <c r="M757" s="145"/>
      <c r="N757" s="146"/>
      <c r="O757" s="177"/>
      <c r="P757" s="177"/>
      <c r="Q757" s="177"/>
      <c r="R757" s="177"/>
      <c r="S757" s="177"/>
      <c r="T757" s="177"/>
      <c r="U757" s="177"/>
      <c r="V757" s="177"/>
      <c r="W757" s="177"/>
      <c r="X757" s="147"/>
      <c r="AT757" s="148" t="s">
        <v>150</v>
      </c>
      <c r="AU757" s="148" t="s">
        <v>98</v>
      </c>
      <c r="AV757" s="11" t="s">
        <v>98</v>
      </c>
      <c r="AW757" s="11" t="s">
        <v>5</v>
      </c>
      <c r="AX757" s="11" t="s">
        <v>83</v>
      </c>
      <c r="AY757" s="148" t="s">
        <v>145</v>
      </c>
    </row>
    <row r="758" spans="2:51" s="10" customFormat="1" x14ac:dyDescent="0.3">
      <c r="B758" s="141"/>
      <c r="D758" s="437" t="s">
        <v>150</v>
      </c>
      <c r="E758" s="144" t="s">
        <v>3</v>
      </c>
      <c r="F758" s="442" t="s">
        <v>265</v>
      </c>
      <c r="H758" s="144" t="s">
        <v>3</v>
      </c>
      <c r="I758" s="441"/>
      <c r="J758" s="441"/>
      <c r="M758" s="141"/>
      <c r="N758" s="142"/>
      <c r="O758" s="182"/>
      <c r="P758" s="182"/>
      <c r="Q758" s="182"/>
      <c r="R758" s="182"/>
      <c r="S758" s="182"/>
      <c r="T758" s="182"/>
      <c r="U758" s="182"/>
      <c r="V758" s="182"/>
      <c r="W758" s="182"/>
      <c r="X758" s="143"/>
      <c r="AT758" s="144" t="s">
        <v>150</v>
      </c>
      <c r="AU758" s="144" t="s">
        <v>98</v>
      </c>
      <c r="AV758" s="10" t="s">
        <v>23</v>
      </c>
      <c r="AW758" s="10" t="s">
        <v>5</v>
      </c>
      <c r="AX758" s="10" t="s">
        <v>83</v>
      </c>
      <c r="AY758" s="144" t="s">
        <v>145</v>
      </c>
    </row>
    <row r="759" spans="2:51" s="11" customFormat="1" x14ac:dyDescent="0.3">
      <c r="B759" s="145"/>
      <c r="D759" s="437" t="s">
        <v>150</v>
      </c>
      <c r="E759" s="148" t="s">
        <v>3</v>
      </c>
      <c r="F759" s="440" t="s">
        <v>281</v>
      </c>
      <c r="H759" s="439">
        <v>4.7329999999999997</v>
      </c>
      <c r="I759" s="438"/>
      <c r="J759" s="438"/>
      <c r="M759" s="145"/>
      <c r="N759" s="146"/>
      <c r="O759" s="177"/>
      <c r="P759" s="177"/>
      <c r="Q759" s="177"/>
      <c r="R759" s="177"/>
      <c r="S759" s="177"/>
      <c r="T759" s="177"/>
      <c r="U759" s="177"/>
      <c r="V759" s="177"/>
      <c r="W759" s="177"/>
      <c r="X759" s="147"/>
      <c r="AT759" s="148" t="s">
        <v>150</v>
      </c>
      <c r="AU759" s="148" t="s">
        <v>98</v>
      </c>
      <c r="AV759" s="11" t="s">
        <v>98</v>
      </c>
      <c r="AW759" s="11" t="s">
        <v>5</v>
      </c>
      <c r="AX759" s="11" t="s">
        <v>83</v>
      </c>
      <c r="AY759" s="148" t="s">
        <v>145</v>
      </c>
    </row>
    <row r="760" spans="2:51" s="10" customFormat="1" x14ac:dyDescent="0.3">
      <c r="B760" s="141"/>
      <c r="D760" s="437" t="s">
        <v>150</v>
      </c>
      <c r="E760" s="144" t="s">
        <v>3</v>
      </c>
      <c r="F760" s="442" t="s">
        <v>267</v>
      </c>
      <c r="H760" s="144" t="s">
        <v>3</v>
      </c>
      <c r="I760" s="441"/>
      <c r="J760" s="441"/>
      <c r="M760" s="141"/>
      <c r="N760" s="142"/>
      <c r="O760" s="182"/>
      <c r="P760" s="182"/>
      <c r="Q760" s="182"/>
      <c r="R760" s="182"/>
      <c r="S760" s="182"/>
      <c r="T760" s="182"/>
      <c r="U760" s="182"/>
      <c r="V760" s="182"/>
      <c r="W760" s="182"/>
      <c r="X760" s="143"/>
      <c r="AT760" s="144" t="s">
        <v>150</v>
      </c>
      <c r="AU760" s="144" t="s">
        <v>98</v>
      </c>
      <c r="AV760" s="10" t="s">
        <v>23</v>
      </c>
      <c r="AW760" s="10" t="s">
        <v>5</v>
      </c>
      <c r="AX760" s="10" t="s">
        <v>83</v>
      </c>
      <c r="AY760" s="144" t="s">
        <v>145</v>
      </c>
    </row>
    <row r="761" spans="2:51" s="11" customFormat="1" x14ac:dyDescent="0.3">
      <c r="B761" s="145"/>
      <c r="D761" s="437" t="s">
        <v>150</v>
      </c>
      <c r="E761" s="148" t="s">
        <v>3</v>
      </c>
      <c r="F761" s="440" t="s">
        <v>282</v>
      </c>
      <c r="H761" s="439">
        <v>12.276999999999999</v>
      </c>
      <c r="I761" s="438"/>
      <c r="J761" s="438"/>
      <c r="M761" s="145"/>
      <c r="N761" s="146"/>
      <c r="O761" s="177"/>
      <c r="P761" s="177"/>
      <c r="Q761" s="177"/>
      <c r="R761" s="177"/>
      <c r="S761" s="177"/>
      <c r="T761" s="177"/>
      <c r="U761" s="177"/>
      <c r="V761" s="177"/>
      <c r="W761" s="177"/>
      <c r="X761" s="147"/>
      <c r="AT761" s="148" t="s">
        <v>150</v>
      </c>
      <c r="AU761" s="148" t="s">
        <v>98</v>
      </c>
      <c r="AV761" s="11" t="s">
        <v>98</v>
      </c>
      <c r="AW761" s="11" t="s">
        <v>5</v>
      </c>
      <c r="AX761" s="11" t="s">
        <v>83</v>
      </c>
      <c r="AY761" s="148" t="s">
        <v>145</v>
      </c>
    </row>
    <row r="762" spans="2:51" s="10" customFormat="1" x14ac:dyDescent="0.3">
      <c r="B762" s="141"/>
      <c r="D762" s="437" t="s">
        <v>150</v>
      </c>
      <c r="E762" s="144" t="s">
        <v>3</v>
      </c>
      <c r="F762" s="442" t="s">
        <v>269</v>
      </c>
      <c r="H762" s="144" t="s">
        <v>3</v>
      </c>
      <c r="I762" s="441"/>
      <c r="J762" s="441"/>
      <c r="M762" s="141"/>
      <c r="N762" s="142"/>
      <c r="O762" s="182"/>
      <c r="P762" s="182"/>
      <c r="Q762" s="182"/>
      <c r="R762" s="182"/>
      <c r="S762" s="182"/>
      <c r="T762" s="182"/>
      <c r="U762" s="182"/>
      <c r="V762" s="182"/>
      <c r="W762" s="182"/>
      <c r="X762" s="143"/>
      <c r="AT762" s="144" t="s">
        <v>150</v>
      </c>
      <c r="AU762" s="144" t="s">
        <v>98</v>
      </c>
      <c r="AV762" s="10" t="s">
        <v>23</v>
      </c>
      <c r="AW762" s="10" t="s">
        <v>5</v>
      </c>
      <c r="AX762" s="10" t="s">
        <v>83</v>
      </c>
      <c r="AY762" s="144" t="s">
        <v>145</v>
      </c>
    </row>
    <row r="763" spans="2:51" s="11" customFormat="1" x14ac:dyDescent="0.3">
      <c r="B763" s="145"/>
      <c r="D763" s="437" t="s">
        <v>150</v>
      </c>
      <c r="E763" s="148" t="s">
        <v>3</v>
      </c>
      <c r="F763" s="440" t="s">
        <v>283</v>
      </c>
      <c r="H763" s="439">
        <v>4.0069999999999997</v>
      </c>
      <c r="I763" s="438"/>
      <c r="J763" s="438"/>
      <c r="M763" s="145"/>
      <c r="N763" s="146"/>
      <c r="O763" s="177"/>
      <c r="P763" s="177"/>
      <c r="Q763" s="177"/>
      <c r="R763" s="177"/>
      <c r="S763" s="177"/>
      <c r="T763" s="177"/>
      <c r="U763" s="177"/>
      <c r="V763" s="177"/>
      <c r="W763" s="177"/>
      <c r="X763" s="147"/>
      <c r="AT763" s="148" t="s">
        <v>150</v>
      </c>
      <c r="AU763" s="148" t="s">
        <v>98</v>
      </c>
      <c r="AV763" s="11" t="s">
        <v>98</v>
      </c>
      <c r="AW763" s="11" t="s">
        <v>5</v>
      </c>
      <c r="AX763" s="11" t="s">
        <v>83</v>
      </c>
      <c r="AY763" s="148" t="s">
        <v>145</v>
      </c>
    </row>
    <row r="764" spans="2:51" s="10" customFormat="1" x14ac:dyDescent="0.3">
      <c r="B764" s="141"/>
      <c r="D764" s="437" t="s">
        <v>150</v>
      </c>
      <c r="E764" s="144" t="s">
        <v>3</v>
      </c>
      <c r="F764" s="442" t="s">
        <v>271</v>
      </c>
      <c r="H764" s="144" t="s">
        <v>3</v>
      </c>
      <c r="I764" s="441"/>
      <c r="J764" s="441"/>
      <c r="M764" s="141"/>
      <c r="N764" s="142"/>
      <c r="O764" s="182"/>
      <c r="P764" s="182"/>
      <c r="Q764" s="182"/>
      <c r="R764" s="182"/>
      <c r="S764" s="182"/>
      <c r="T764" s="182"/>
      <c r="U764" s="182"/>
      <c r="V764" s="182"/>
      <c r="W764" s="182"/>
      <c r="X764" s="143"/>
      <c r="AT764" s="144" t="s">
        <v>150</v>
      </c>
      <c r="AU764" s="144" t="s">
        <v>98</v>
      </c>
      <c r="AV764" s="10" t="s">
        <v>23</v>
      </c>
      <c r="AW764" s="10" t="s">
        <v>5</v>
      </c>
      <c r="AX764" s="10" t="s">
        <v>83</v>
      </c>
      <c r="AY764" s="144" t="s">
        <v>145</v>
      </c>
    </row>
    <row r="765" spans="2:51" s="11" customFormat="1" x14ac:dyDescent="0.3">
      <c r="B765" s="145"/>
      <c r="D765" s="437" t="s">
        <v>150</v>
      </c>
      <c r="E765" s="148" t="s">
        <v>3</v>
      </c>
      <c r="F765" s="440" t="s">
        <v>284</v>
      </c>
      <c r="H765" s="439">
        <v>2.3490000000000002</v>
      </c>
      <c r="I765" s="438"/>
      <c r="J765" s="438"/>
      <c r="M765" s="145"/>
      <c r="N765" s="146"/>
      <c r="O765" s="177"/>
      <c r="P765" s="177"/>
      <c r="Q765" s="177"/>
      <c r="R765" s="177"/>
      <c r="S765" s="177"/>
      <c r="T765" s="177"/>
      <c r="U765" s="177"/>
      <c r="V765" s="177"/>
      <c r="W765" s="177"/>
      <c r="X765" s="147"/>
      <c r="AT765" s="148" t="s">
        <v>150</v>
      </c>
      <c r="AU765" s="148" t="s">
        <v>98</v>
      </c>
      <c r="AV765" s="11" t="s">
        <v>98</v>
      </c>
      <c r="AW765" s="11" t="s">
        <v>5</v>
      </c>
      <c r="AX765" s="11" t="s">
        <v>83</v>
      </c>
      <c r="AY765" s="148" t="s">
        <v>145</v>
      </c>
    </row>
    <row r="766" spans="2:51" s="10" customFormat="1" x14ac:dyDescent="0.3">
      <c r="B766" s="141"/>
      <c r="D766" s="437" t="s">
        <v>150</v>
      </c>
      <c r="E766" s="144" t="s">
        <v>3</v>
      </c>
      <c r="F766" s="442" t="s">
        <v>273</v>
      </c>
      <c r="H766" s="144" t="s">
        <v>3</v>
      </c>
      <c r="I766" s="441"/>
      <c r="J766" s="441"/>
      <c r="M766" s="141"/>
      <c r="N766" s="142"/>
      <c r="O766" s="182"/>
      <c r="P766" s="182"/>
      <c r="Q766" s="182"/>
      <c r="R766" s="182"/>
      <c r="S766" s="182"/>
      <c r="T766" s="182"/>
      <c r="U766" s="182"/>
      <c r="V766" s="182"/>
      <c r="W766" s="182"/>
      <c r="X766" s="143"/>
      <c r="AT766" s="144" t="s">
        <v>150</v>
      </c>
      <c r="AU766" s="144" t="s">
        <v>98</v>
      </c>
      <c r="AV766" s="10" t="s">
        <v>23</v>
      </c>
      <c r="AW766" s="10" t="s">
        <v>5</v>
      </c>
      <c r="AX766" s="10" t="s">
        <v>83</v>
      </c>
      <c r="AY766" s="144" t="s">
        <v>145</v>
      </c>
    </row>
    <row r="767" spans="2:51" s="11" customFormat="1" x14ac:dyDescent="0.3">
      <c r="B767" s="145"/>
      <c r="D767" s="437" t="s">
        <v>150</v>
      </c>
      <c r="E767" s="148" t="s">
        <v>3</v>
      </c>
      <c r="F767" s="440" t="s">
        <v>285</v>
      </c>
      <c r="H767" s="439">
        <v>2.9470000000000001</v>
      </c>
      <c r="I767" s="438"/>
      <c r="J767" s="438"/>
      <c r="M767" s="145"/>
      <c r="N767" s="146"/>
      <c r="O767" s="177"/>
      <c r="P767" s="177"/>
      <c r="Q767" s="177"/>
      <c r="R767" s="177"/>
      <c r="S767" s="177"/>
      <c r="T767" s="177"/>
      <c r="U767" s="177"/>
      <c r="V767" s="177"/>
      <c r="W767" s="177"/>
      <c r="X767" s="147"/>
      <c r="AT767" s="148" t="s">
        <v>150</v>
      </c>
      <c r="AU767" s="148" t="s">
        <v>98</v>
      </c>
      <c r="AV767" s="11" t="s">
        <v>98</v>
      </c>
      <c r="AW767" s="11" t="s">
        <v>5</v>
      </c>
      <c r="AX767" s="11" t="s">
        <v>83</v>
      </c>
      <c r="AY767" s="148" t="s">
        <v>145</v>
      </c>
    </row>
    <row r="768" spans="2:51" s="10" customFormat="1" x14ac:dyDescent="0.3">
      <c r="B768" s="141"/>
      <c r="D768" s="437" t="s">
        <v>150</v>
      </c>
      <c r="E768" s="144" t="s">
        <v>3</v>
      </c>
      <c r="F768" s="442" t="s">
        <v>275</v>
      </c>
      <c r="H768" s="144" t="s">
        <v>3</v>
      </c>
      <c r="I768" s="441"/>
      <c r="J768" s="441"/>
      <c r="M768" s="141"/>
      <c r="N768" s="142"/>
      <c r="O768" s="182"/>
      <c r="P768" s="182"/>
      <c r="Q768" s="182"/>
      <c r="R768" s="182"/>
      <c r="S768" s="182"/>
      <c r="T768" s="182"/>
      <c r="U768" s="182"/>
      <c r="V768" s="182"/>
      <c r="W768" s="182"/>
      <c r="X768" s="143"/>
      <c r="AT768" s="144" t="s">
        <v>150</v>
      </c>
      <c r="AU768" s="144" t="s">
        <v>98</v>
      </c>
      <c r="AV768" s="10" t="s">
        <v>23</v>
      </c>
      <c r="AW768" s="10" t="s">
        <v>5</v>
      </c>
      <c r="AX768" s="10" t="s">
        <v>83</v>
      </c>
      <c r="AY768" s="144" t="s">
        <v>145</v>
      </c>
    </row>
    <row r="769" spans="2:65" s="11" customFormat="1" x14ac:dyDescent="0.3">
      <c r="B769" s="145"/>
      <c r="D769" s="437" t="s">
        <v>150</v>
      </c>
      <c r="E769" s="148" t="s">
        <v>3</v>
      </c>
      <c r="F769" s="440" t="s">
        <v>286</v>
      </c>
      <c r="H769" s="439">
        <v>3.415</v>
      </c>
      <c r="I769" s="438"/>
      <c r="J769" s="438"/>
      <c r="M769" s="145"/>
      <c r="N769" s="146"/>
      <c r="O769" s="177"/>
      <c r="P769" s="177"/>
      <c r="Q769" s="177"/>
      <c r="R769" s="177"/>
      <c r="S769" s="177"/>
      <c r="T769" s="177"/>
      <c r="U769" s="177"/>
      <c r="V769" s="177"/>
      <c r="W769" s="177"/>
      <c r="X769" s="147"/>
      <c r="AT769" s="148" t="s">
        <v>150</v>
      </c>
      <c r="AU769" s="148" t="s">
        <v>98</v>
      </c>
      <c r="AV769" s="11" t="s">
        <v>98</v>
      </c>
      <c r="AW769" s="11" t="s">
        <v>5</v>
      </c>
      <c r="AX769" s="11" t="s">
        <v>83</v>
      </c>
      <c r="AY769" s="148" t="s">
        <v>145</v>
      </c>
    </row>
    <row r="770" spans="2:65" s="10" customFormat="1" x14ac:dyDescent="0.3">
      <c r="B770" s="141"/>
      <c r="D770" s="437" t="s">
        <v>150</v>
      </c>
      <c r="E770" s="144" t="s">
        <v>3</v>
      </c>
      <c r="F770" s="442" t="s">
        <v>299</v>
      </c>
      <c r="H770" s="144" t="s">
        <v>3</v>
      </c>
      <c r="I770" s="441"/>
      <c r="J770" s="441"/>
      <c r="M770" s="141"/>
      <c r="N770" s="142"/>
      <c r="O770" s="182"/>
      <c r="P770" s="182"/>
      <c r="Q770" s="182"/>
      <c r="R770" s="182"/>
      <c r="S770" s="182"/>
      <c r="T770" s="182"/>
      <c r="U770" s="182"/>
      <c r="V770" s="182"/>
      <c r="W770" s="182"/>
      <c r="X770" s="143"/>
      <c r="AT770" s="144" t="s">
        <v>150</v>
      </c>
      <c r="AU770" s="144" t="s">
        <v>98</v>
      </c>
      <c r="AV770" s="10" t="s">
        <v>23</v>
      </c>
      <c r="AW770" s="10" t="s">
        <v>5</v>
      </c>
      <c r="AX770" s="10" t="s">
        <v>83</v>
      </c>
      <c r="AY770" s="144" t="s">
        <v>145</v>
      </c>
    </row>
    <row r="771" spans="2:65" s="11" customFormat="1" ht="27" x14ac:dyDescent="0.3">
      <c r="B771" s="145"/>
      <c r="D771" s="437" t="s">
        <v>150</v>
      </c>
      <c r="E771" s="148" t="s">
        <v>3</v>
      </c>
      <c r="F771" s="440" t="s">
        <v>300</v>
      </c>
      <c r="H771" s="439">
        <v>-79.89</v>
      </c>
      <c r="I771" s="438"/>
      <c r="J771" s="438"/>
      <c r="M771" s="145"/>
      <c r="N771" s="146"/>
      <c r="O771" s="177"/>
      <c r="P771" s="177"/>
      <c r="Q771" s="177"/>
      <c r="R771" s="177"/>
      <c r="S771" s="177"/>
      <c r="T771" s="177"/>
      <c r="U771" s="177"/>
      <c r="V771" s="177"/>
      <c r="W771" s="177"/>
      <c r="X771" s="147"/>
      <c r="AT771" s="148" t="s">
        <v>150</v>
      </c>
      <c r="AU771" s="148" t="s">
        <v>98</v>
      </c>
      <c r="AV771" s="11" t="s">
        <v>98</v>
      </c>
      <c r="AW771" s="11" t="s">
        <v>5</v>
      </c>
      <c r="AX771" s="11" t="s">
        <v>83</v>
      </c>
      <c r="AY771" s="148" t="s">
        <v>145</v>
      </c>
    </row>
    <row r="772" spans="2:65" s="11" customFormat="1" x14ac:dyDescent="0.3">
      <c r="B772" s="145"/>
      <c r="D772" s="437" t="s">
        <v>150</v>
      </c>
      <c r="E772" s="148" t="s">
        <v>3</v>
      </c>
      <c r="F772" s="440" t="s">
        <v>301</v>
      </c>
      <c r="H772" s="439">
        <v>-26.091999999999999</v>
      </c>
      <c r="I772" s="438"/>
      <c r="J772" s="438"/>
      <c r="M772" s="145"/>
      <c r="N772" s="146"/>
      <c r="O772" s="177"/>
      <c r="P772" s="177"/>
      <c r="Q772" s="177"/>
      <c r="R772" s="177"/>
      <c r="S772" s="177"/>
      <c r="T772" s="177"/>
      <c r="U772" s="177"/>
      <c r="V772" s="177"/>
      <c r="W772" s="177"/>
      <c r="X772" s="147"/>
      <c r="AT772" s="148" t="s">
        <v>150</v>
      </c>
      <c r="AU772" s="148" t="s">
        <v>98</v>
      </c>
      <c r="AV772" s="11" t="s">
        <v>98</v>
      </c>
      <c r="AW772" s="11" t="s">
        <v>5</v>
      </c>
      <c r="AX772" s="11" t="s">
        <v>83</v>
      </c>
      <c r="AY772" s="148" t="s">
        <v>145</v>
      </c>
    </row>
    <row r="773" spans="2:65" s="10" customFormat="1" x14ac:dyDescent="0.3">
      <c r="B773" s="141"/>
      <c r="D773" s="437" t="s">
        <v>150</v>
      </c>
      <c r="E773" s="144" t="s">
        <v>3</v>
      </c>
      <c r="F773" s="442" t="s">
        <v>287</v>
      </c>
      <c r="H773" s="144" t="s">
        <v>3</v>
      </c>
      <c r="I773" s="441"/>
      <c r="J773" s="441"/>
      <c r="M773" s="141"/>
      <c r="N773" s="142"/>
      <c r="O773" s="182"/>
      <c r="P773" s="182"/>
      <c r="Q773" s="182"/>
      <c r="R773" s="182"/>
      <c r="S773" s="182"/>
      <c r="T773" s="182"/>
      <c r="U773" s="182"/>
      <c r="V773" s="182"/>
      <c r="W773" s="182"/>
      <c r="X773" s="143"/>
      <c r="AT773" s="144" t="s">
        <v>150</v>
      </c>
      <c r="AU773" s="144" t="s">
        <v>98</v>
      </c>
      <c r="AV773" s="10" t="s">
        <v>23</v>
      </c>
      <c r="AW773" s="10" t="s">
        <v>5</v>
      </c>
      <c r="AX773" s="10" t="s">
        <v>83</v>
      </c>
      <c r="AY773" s="144" t="s">
        <v>145</v>
      </c>
    </row>
    <row r="774" spans="2:65" s="11" customFormat="1" ht="27" x14ac:dyDescent="0.3">
      <c r="B774" s="145"/>
      <c r="D774" s="437" t="s">
        <v>150</v>
      </c>
      <c r="E774" s="148" t="s">
        <v>3</v>
      </c>
      <c r="F774" s="440" t="s">
        <v>288</v>
      </c>
      <c r="H774" s="439">
        <v>10.7</v>
      </c>
      <c r="I774" s="438"/>
      <c r="J774" s="438"/>
      <c r="M774" s="145"/>
      <c r="N774" s="146"/>
      <c r="O774" s="177"/>
      <c r="P774" s="177"/>
      <c r="Q774" s="177"/>
      <c r="R774" s="177"/>
      <c r="S774" s="177"/>
      <c r="T774" s="177"/>
      <c r="U774" s="177"/>
      <c r="V774" s="177"/>
      <c r="W774" s="177"/>
      <c r="X774" s="147"/>
      <c r="AT774" s="148" t="s">
        <v>150</v>
      </c>
      <c r="AU774" s="148" t="s">
        <v>98</v>
      </c>
      <c r="AV774" s="11" t="s">
        <v>98</v>
      </c>
      <c r="AW774" s="11" t="s">
        <v>5</v>
      </c>
      <c r="AX774" s="11" t="s">
        <v>83</v>
      </c>
      <c r="AY774" s="148" t="s">
        <v>145</v>
      </c>
    </row>
    <row r="775" spans="2:65" s="10" customFormat="1" x14ac:dyDescent="0.3">
      <c r="B775" s="141"/>
      <c r="D775" s="437" t="s">
        <v>150</v>
      </c>
      <c r="E775" s="144" t="s">
        <v>3</v>
      </c>
      <c r="F775" s="442" t="s">
        <v>289</v>
      </c>
      <c r="H775" s="144" t="s">
        <v>3</v>
      </c>
      <c r="I775" s="441"/>
      <c r="J775" s="441"/>
      <c r="M775" s="141"/>
      <c r="N775" s="142"/>
      <c r="O775" s="182"/>
      <c r="P775" s="182"/>
      <c r="Q775" s="182"/>
      <c r="R775" s="182"/>
      <c r="S775" s="182"/>
      <c r="T775" s="182"/>
      <c r="U775" s="182"/>
      <c r="V775" s="182"/>
      <c r="W775" s="182"/>
      <c r="X775" s="143"/>
      <c r="AT775" s="144" t="s">
        <v>150</v>
      </c>
      <c r="AU775" s="144" t="s">
        <v>98</v>
      </c>
      <c r="AV775" s="10" t="s">
        <v>23</v>
      </c>
      <c r="AW775" s="10" t="s">
        <v>5</v>
      </c>
      <c r="AX775" s="10" t="s">
        <v>83</v>
      </c>
      <c r="AY775" s="144" t="s">
        <v>145</v>
      </c>
    </row>
    <row r="776" spans="2:65" s="11" customFormat="1" x14ac:dyDescent="0.3">
      <c r="B776" s="145"/>
      <c r="D776" s="437" t="s">
        <v>150</v>
      </c>
      <c r="E776" s="148" t="s">
        <v>3</v>
      </c>
      <c r="F776" s="440" t="s">
        <v>290</v>
      </c>
      <c r="H776" s="439">
        <v>9.23</v>
      </c>
      <c r="I776" s="438"/>
      <c r="J776" s="438"/>
      <c r="M776" s="145"/>
      <c r="N776" s="146"/>
      <c r="O776" s="177"/>
      <c r="P776" s="177"/>
      <c r="Q776" s="177"/>
      <c r="R776" s="177"/>
      <c r="S776" s="177"/>
      <c r="T776" s="177"/>
      <c r="U776" s="177"/>
      <c r="V776" s="177"/>
      <c r="W776" s="177"/>
      <c r="X776" s="147"/>
      <c r="AT776" s="148" t="s">
        <v>150</v>
      </c>
      <c r="AU776" s="148" t="s">
        <v>98</v>
      </c>
      <c r="AV776" s="11" t="s">
        <v>98</v>
      </c>
      <c r="AW776" s="11" t="s">
        <v>5</v>
      </c>
      <c r="AX776" s="11" t="s">
        <v>83</v>
      </c>
      <c r="AY776" s="148" t="s">
        <v>145</v>
      </c>
    </row>
    <row r="777" spans="2:65" s="12" customFormat="1" x14ac:dyDescent="0.3">
      <c r="B777" s="149"/>
      <c r="D777" s="437" t="s">
        <v>150</v>
      </c>
      <c r="E777" s="153" t="s">
        <v>3</v>
      </c>
      <c r="F777" s="436" t="s">
        <v>151</v>
      </c>
      <c r="H777" s="435">
        <v>467.10199999999998</v>
      </c>
      <c r="I777" s="434"/>
      <c r="J777" s="434"/>
      <c r="M777" s="149"/>
      <c r="N777" s="151"/>
      <c r="O777" s="178"/>
      <c r="P777" s="178"/>
      <c r="Q777" s="178"/>
      <c r="R777" s="178"/>
      <c r="S777" s="178"/>
      <c r="T777" s="178"/>
      <c r="U777" s="178"/>
      <c r="V777" s="178"/>
      <c r="W777" s="178"/>
      <c r="X777" s="152"/>
      <c r="AT777" s="153" t="s">
        <v>150</v>
      </c>
      <c r="AU777" s="153" t="s">
        <v>98</v>
      </c>
      <c r="AV777" s="12" t="s">
        <v>149</v>
      </c>
      <c r="AW777" s="12" t="s">
        <v>5</v>
      </c>
      <c r="AX777" s="12" t="s">
        <v>23</v>
      </c>
      <c r="AY777" s="153" t="s">
        <v>145</v>
      </c>
    </row>
    <row r="778" spans="2:65" s="9" customFormat="1" ht="37.35" customHeight="1" x14ac:dyDescent="0.35">
      <c r="B778" s="124"/>
      <c r="D778" s="130" t="s">
        <v>82</v>
      </c>
      <c r="E778" s="433" t="s">
        <v>125</v>
      </c>
      <c r="F778" s="433" t="s">
        <v>1217</v>
      </c>
      <c r="I778" s="430"/>
      <c r="J778" s="430"/>
      <c r="K778" s="432">
        <f>BK778</f>
        <v>0</v>
      </c>
      <c r="M778" s="124"/>
      <c r="N778" s="126"/>
      <c r="O778" s="125"/>
      <c r="P778" s="125"/>
      <c r="Q778" s="127">
        <f>Q779+Q781</f>
        <v>0</v>
      </c>
      <c r="R778" s="127">
        <f>R779+R781</f>
        <v>0</v>
      </c>
      <c r="S778" s="125"/>
      <c r="T778" s="128">
        <f>T779+T781</f>
        <v>0</v>
      </c>
      <c r="U778" s="125"/>
      <c r="V778" s="128">
        <f>V779+V781</f>
        <v>0</v>
      </c>
      <c r="W778" s="125"/>
      <c r="X778" s="129">
        <f>X779+X781</f>
        <v>0</v>
      </c>
      <c r="AR778" s="130" t="s">
        <v>182</v>
      </c>
      <c r="AT778" s="131" t="s">
        <v>82</v>
      </c>
      <c r="AU778" s="131" t="s">
        <v>83</v>
      </c>
      <c r="AY778" s="130" t="s">
        <v>145</v>
      </c>
      <c r="BK778" s="132">
        <f>BK779+BK781</f>
        <v>0</v>
      </c>
    </row>
    <row r="779" spans="2:65" s="9" customFormat="1" ht="19.899999999999999" customHeight="1" x14ac:dyDescent="0.3">
      <c r="B779" s="124"/>
      <c r="D779" s="431" t="s">
        <v>82</v>
      </c>
      <c r="E779" s="133" t="s">
        <v>1654</v>
      </c>
      <c r="F779" s="133" t="s">
        <v>124</v>
      </c>
      <c r="I779" s="430"/>
      <c r="J779" s="430"/>
      <c r="K779" s="429">
        <f>BK779</f>
        <v>0</v>
      </c>
      <c r="M779" s="124"/>
      <c r="N779" s="126"/>
      <c r="O779" s="125"/>
      <c r="P779" s="125"/>
      <c r="Q779" s="127">
        <f>Q780</f>
        <v>0</v>
      </c>
      <c r="R779" s="127">
        <f>R780</f>
        <v>0</v>
      </c>
      <c r="S779" s="125"/>
      <c r="T779" s="128">
        <f>T780</f>
        <v>0</v>
      </c>
      <c r="U779" s="125"/>
      <c r="V779" s="128">
        <f>V780</f>
        <v>0</v>
      </c>
      <c r="W779" s="125"/>
      <c r="X779" s="129">
        <f>X780</f>
        <v>0</v>
      </c>
      <c r="AR779" s="130" t="s">
        <v>182</v>
      </c>
      <c r="AT779" s="131" t="s">
        <v>82</v>
      </c>
      <c r="AU779" s="131" t="s">
        <v>23</v>
      </c>
      <c r="AY779" s="130" t="s">
        <v>145</v>
      </c>
      <c r="BK779" s="132">
        <f>BK780</f>
        <v>0</v>
      </c>
    </row>
    <row r="780" spans="2:65" s="173" customFormat="1" ht="22.5" customHeight="1" x14ac:dyDescent="0.3">
      <c r="B780" s="117"/>
      <c r="C780" s="134" t="s">
        <v>869</v>
      </c>
      <c r="D780" s="134" t="s">
        <v>147</v>
      </c>
      <c r="E780" s="135" t="s">
        <v>870</v>
      </c>
      <c r="F780" s="179" t="s">
        <v>871</v>
      </c>
      <c r="G780" s="136" t="s">
        <v>164</v>
      </c>
      <c r="H780" s="137">
        <v>1</v>
      </c>
      <c r="I780" s="181"/>
      <c r="J780" s="181"/>
      <c r="K780" s="180">
        <f>ROUND(P780*H780,2)</f>
        <v>0</v>
      </c>
      <c r="L780" s="179" t="s">
        <v>1652</v>
      </c>
      <c r="M780" s="33"/>
      <c r="N780" s="138" t="s">
        <v>3</v>
      </c>
      <c r="O780" s="41" t="s">
        <v>46</v>
      </c>
      <c r="P780" s="191">
        <f>I780+J780</f>
        <v>0</v>
      </c>
      <c r="Q780" s="191">
        <f>ROUND(I780*H780,2)</f>
        <v>0</v>
      </c>
      <c r="R780" s="191">
        <f>ROUND(J780*H780,2)</f>
        <v>0</v>
      </c>
      <c r="S780" s="168"/>
      <c r="T780" s="139">
        <f>S780*H780</f>
        <v>0</v>
      </c>
      <c r="U780" s="139">
        <v>0</v>
      </c>
      <c r="V780" s="139">
        <f>U780*H780</f>
        <v>0</v>
      </c>
      <c r="W780" s="139">
        <v>0</v>
      </c>
      <c r="X780" s="140">
        <f>W780*H780</f>
        <v>0</v>
      </c>
      <c r="AR780" s="16" t="s">
        <v>872</v>
      </c>
      <c r="AT780" s="16" t="s">
        <v>147</v>
      </c>
      <c r="AU780" s="16" t="s">
        <v>98</v>
      </c>
      <c r="AY780" s="16" t="s">
        <v>145</v>
      </c>
      <c r="BE780" s="98">
        <f>IF(O780="základní",K780,0)</f>
        <v>0</v>
      </c>
      <c r="BF780" s="98">
        <f>IF(O780="snížená",K780,0)</f>
        <v>0</v>
      </c>
      <c r="BG780" s="98">
        <f>IF(O780="zákl. přenesená",K780,0)</f>
        <v>0</v>
      </c>
      <c r="BH780" s="98">
        <f>IF(O780="sníž. přenesená",K780,0)</f>
        <v>0</v>
      </c>
      <c r="BI780" s="98">
        <f>IF(O780="nulová",K780,0)</f>
        <v>0</v>
      </c>
      <c r="BJ780" s="16" t="s">
        <v>23</v>
      </c>
      <c r="BK780" s="98">
        <f>ROUND(P780*H780,2)</f>
        <v>0</v>
      </c>
      <c r="BL780" s="16" t="s">
        <v>872</v>
      </c>
      <c r="BM780" s="16" t="s">
        <v>873</v>
      </c>
    </row>
    <row r="781" spans="2:65" s="9" customFormat="1" ht="29.85" customHeight="1" x14ac:dyDescent="0.3">
      <c r="B781" s="124"/>
      <c r="D781" s="431" t="s">
        <v>82</v>
      </c>
      <c r="E781" s="133" t="s">
        <v>1653</v>
      </c>
      <c r="F781" s="133" t="s">
        <v>126</v>
      </c>
      <c r="I781" s="430"/>
      <c r="J781" s="430"/>
      <c r="K781" s="429">
        <f>BK781</f>
        <v>0</v>
      </c>
      <c r="M781" s="124"/>
      <c r="N781" s="126"/>
      <c r="O781" s="125"/>
      <c r="P781" s="125"/>
      <c r="Q781" s="127">
        <f>Q782</f>
        <v>0</v>
      </c>
      <c r="R781" s="127">
        <f>R782</f>
        <v>0</v>
      </c>
      <c r="S781" s="125"/>
      <c r="T781" s="128">
        <f>T782</f>
        <v>0</v>
      </c>
      <c r="U781" s="125"/>
      <c r="V781" s="128">
        <f>V782</f>
        <v>0</v>
      </c>
      <c r="W781" s="125"/>
      <c r="X781" s="129">
        <f>X782</f>
        <v>0</v>
      </c>
      <c r="AR781" s="130" t="s">
        <v>182</v>
      </c>
      <c r="AT781" s="131" t="s">
        <v>82</v>
      </c>
      <c r="AU781" s="131" t="s">
        <v>23</v>
      </c>
      <c r="AY781" s="130" t="s">
        <v>145</v>
      </c>
      <c r="BK781" s="132">
        <f>BK782</f>
        <v>0</v>
      </c>
    </row>
    <row r="782" spans="2:65" s="173" customFormat="1" ht="22.5" customHeight="1" x14ac:dyDescent="0.3">
      <c r="B782" s="117"/>
      <c r="C782" s="134" t="s">
        <v>874</v>
      </c>
      <c r="D782" s="134" t="s">
        <v>147</v>
      </c>
      <c r="E782" s="135" t="s">
        <v>875</v>
      </c>
      <c r="F782" s="179" t="s">
        <v>876</v>
      </c>
      <c r="G782" s="136" t="s">
        <v>164</v>
      </c>
      <c r="H782" s="137">
        <v>1</v>
      </c>
      <c r="I782" s="181"/>
      <c r="J782" s="181"/>
      <c r="K782" s="180">
        <f>ROUND(P782*H782,2)</f>
        <v>0</v>
      </c>
      <c r="L782" s="179" t="s">
        <v>1652</v>
      </c>
      <c r="M782" s="33"/>
      <c r="N782" s="138" t="s">
        <v>3</v>
      </c>
      <c r="O782" s="428" t="s">
        <v>46</v>
      </c>
      <c r="P782" s="159">
        <f>I782+J782</f>
        <v>0</v>
      </c>
      <c r="Q782" s="159">
        <f>ROUND(I782*H782,2)</f>
        <v>0</v>
      </c>
      <c r="R782" s="159">
        <f>ROUND(J782*H782,2)</f>
        <v>0</v>
      </c>
      <c r="S782" s="53"/>
      <c r="T782" s="427">
        <f>S782*H782</f>
        <v>0</v>
      </c>
      <c r="U782" s="427">
        <v>0</v>
      </c>
      <c r="V782" s="427">
        <f>U782*H782</f>
        <v>0</v>
      </c>
      <c r="W782" s="427">
        <v>0</v>
      </c>
      <c r="X782" s="426">
        <f>W782*H782</f>
        <v>0</v>
      </c>
      <c r="AR782" s="16" t="s">
        <v>872</v>
      </c>
      <c r="AT782" s="16" t="s">
        <v>147</v>
      </c>
      <c r="AU782" s="16" t="s">
        <v>98</v>
      </c>
      <c r="AY782" s="16" t="s">
        <v>145</v>
      </c>
      <c r="BE782" s="98">
        <f>IF(O782="základní",K782,0)</f>
        <v>0</v>
      </c>
      <c r="BF782" s="98">
        <f>IF(O782="snížená",K782,0)</f>
        <v>0</v>
      </c>
      <c r="BG782" s="98">
        <f>IF(O782="zákl. přenesená",K782,0)</f>
        <v>0</v>
      </c>
      <c r="BH782" s="98">
        <f>IF(O782="sníž. přenesená",K782,0)</f>
        <v>0</v>
      </c>
      <c r="BI782" s="98">
        <f>IF(O782="nulová",K782,0)</f>
        <v>0</v>
      </c>
      <c r="BJ782" s="16" t="s">
        <v>23</v>
      </c>
      <c r="BK782" s="98">
        <f>ROUND(P782*H782,2)</f>
        <v>0</v>
      </c>
      <c r="BL782" s="16" t="s">
        <v>872</v>
      </c>
      <c r="BM782" s="16" t="s">
        <v>877</v>
      </c>
    </row>
    <row r="783" spans="2:65" s="173" customFormat="1" ht="6.95" customHeight="1" x14ac:dyDescent="0.3">
      <c r="B783" s="56"/>
      <c r="C783" s="57"/>
      <c r="D783" s="57"/>
      <c r="E783" s="57"/>
      <c r="F783" s="57"/>
      <c r="G783" s="57"/>
      <c r="H783" s="57"/>
      <c r="I783" s="425"/>
      <c r="J783" s="425"/>
      <c r="K783" s="57"/>
      <c r="L783" s="57"/>
      <c r="M783" s="33"/>
    </row>
  </sheetData>
  <autoFilter ref="C91:L782"/>
  <mergeCells count="6">
    <mergeCell ref="E84:H84"/>
    <mergeCell ref="G1:H1"/>
    <mergeCell ref="M2:Z2"/>
    <mergeCell ref="E7:H7"/>
    <mergeCell ref="E22:H22"/>
    <mergeCell ref="E45:H45"/>
  </mergeCells>
  <hyperlinks>
    <hyperlink ref="F1:G1" location="C2" display="1) Krycí list soupisu"/>
    <hyperlink ref="G1:H1" location="C52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R298"/>
  <sheetViews>
    <sheetView showGridLines="0" workbookViewId="0">
      <pane ySplit="1" topLeftCell="A73" activePane="bottomLeft" state="frozen"/>
      <selection pane="bottomLeft" activeCell="F293" sqref="F293"/>
    </sheetView>
  </sheetViews>
  <sheetFormatPr defaultColWidth="10.83203125" defaultRowHeight="13.5" x14ac:dyDescent="0.3"/>
  <cols>
    <col min="1" max="1" width="9.6640625" style="201" customWidth="1"/>
    <col min="2" max="2" width="2" style="201" customWidth="1"/>
    <col min="3" max="3" width="4.83203125" style="201" customWidth="1"/>
    <col min="4" max="4" width="5" style="201" customWidth="1"/>
    <col min="5" max="5" width="20" style="201" customWidth="1"/>
    <col min="6" max="6" width="87.5" style="201" customWidth="1"/>
    <col min="7" max="7" width="10.1640625" style="201" customWidth="1"/>
    <col min="8" max="8" width="13" style="201" customWidth="1"/>
    <col min="9" max="9" width="14.83203125" style="202" customWidth="1"/>
    <col min="10" max="10" width="27.33203125" style="201" customWidth="1"/>
    <col min="11" max="11" width="18" style="201" customWidth="1"/>
    <col min="12" max="12" width="10.83203125" style="201"/>
    <col min="13" max="18" width="0" style="201" hidden="1" customWidth="1"/>
    <col min="19" max="19" width="9.5" style="201" hidden="1" customWidth="1"/>
    <col min="20" max="20" width="34.6640625" style="201" hidden="1" customWidth="1"/>
    <col min="21" max="21" width="19" style="201" hidden="1" customWidth="1"/>
    <col min="22" max="22" width="14.33203125" style="201" customWidth="1"/>
    <col min="23" max="23" width="19" style="201" customWidth="1"/>
    <col min="24" max="24" width="14.33203125" style="201" customWidth="1"/>
    <col min="25" max="25" width="17.5" style="201" customWidth="1"/>
    <col min="26" max="26" width="12.83203125" style="201" customWidth="1"/>
    <col min="27" max="27" width="17.5" style="201" customWidth="1"/>
    <col min="28" max="28" width="19" style="201" customWidth="1"/>
    <col min="29" max="29" width="12.83203125" style="201" customWidth="1"/>
    <col min="30" max="30" width="17.5" style="201" customWidth="1"/>
    <col min="31" max="31" width="19" style="201" customWidth="1"/>
    <col min="32" max="43" width="10.83203125" style="201"/>
    <col min="44" max="65" width="0" style="201" hidden="1" customWidth="1"/>
    <col min="66" max="256" width="10.83203125" style="201"/>
    <col min="257" max="257" width="9.6640625" style="201" customWidth="1"/>
    <col min="258" max="258" width="2" style="201" customWidth="1"/>
    <col min="259" max="259" width="4.83203125" style="201" customWidth="1"/>
    <col min="260" max="260" width="5" style="201" customWidth="1"/>
    <col min="261" max="261" width="20" style="201" customWidth="1"/>
    <col min="262" max="262" width="87.5" style="201" customWidth="1"/>
    <col min="263" max="263" width="10.1640625" style="201" customWidth="1"/>
    <col min="264" max="264" width="13" style="201" customWidth="1"/>
    <col min="265" max="265" width="14.83203125" style="201" customWidth="1"/>
    <col min="266" max="266" width="27.33203125" style="201" customWidth="1"/>
    <col min="267" max="267" width="18" style="201" customWidth="1"/>
    <col min="268" max="268" width="10.83203125" style="201"/>
    <col min="269" max="277" width="0" style="201" hidden="1" customWidth="1"/>
    <col min="278" max="278" width="14.33203125" style="201" customWidth="1"/>
    <col min="279" max="279" width="19" style="201" customWidth="1"/>
    <col min="280" max="280" width="14.33203125" style="201" customWidth="1"/>
    <col min="281" max="281" width="17.5" style="201" customWidth="1"/>
    <col min="282" max="282" width="12.83203125" style="201" customWidth="1"/>
    <col min="283" max="283" width="17.5" style="201" customWidth="1"/>
    <col min="284" max="284" width="19" style="201" customWidth="1"/>
    <col min="285" max="285" width="12.83203125" style="201" customWidth="1"/>
    <col min="286" max="286" width="17.5" style="201" customWidth="1"/>
    <col min="287" max="287" width="19" style="201" customWidth="1"/>
    <col min="288" max="299" width="10.83203125" style="201"/>
    <col min="300" max="321" width="0" style="201" hidden="1" customWidth="1"/>
    <col min="322" max="512" width="10.83203125" style="201"/>
    <col min="513" max="513" width="9.6640625" style="201" customWidth="1"/>
    <col min="514" max="514" width="2" style="201" customWidth="1"/>
    <col min="515" max="515" width="4.83203125" style="201" customWidth="1"/>
    <col min="516" max="516" width="5" style="201" customWidth="1"/>
    <col min="517" max="517" width="20" style="201" customWidth="1"/>
    <col min="518" max="518" width="87.5" style="201" customWidth="1"/>
    <col min="519" max="519" width="10.1640625" style="201" customWidth="1"/>
    <col min="520" max="520" width="13" style="201" customWidth="1"/>
    <col min="521" max="521" width="14.83203125" style="201" customWidth="1"/>
    <col min="522" max="522" width="27.33203125" style="201" customWidth="1"/>
    <col min="523" max="523" width="18" style="201" customWidth="1"/>
    <col min="524" max="524" width="10.83203125" style="201"/>
    <col min="525" max="533" width="0" style="201" hidden="1" customWidth="1"/>
    <col min="534" max="534" width="14.33203125" style="201" customWidth="1"/>
    <col min="535" max="535" width="19" style="201" customWidth="1"/>
    <col min="536" max="536" width="14.33203125" style="201" customWidth="1"/>
    <col min="537" max="537" width="17.5" style="201" customWidth="1"/>
    <col min="538" max="538" width="12.83203125" style="201" customWidth="1"/>
    <col min="539" max="539" width="17.5" style="201" customWidth="1"/>
    <col min="540" max="540" width="19" style="201" customWidth="1"/>
    <col min="541" max="541" width="12.83203125" style="201" customWidth="1"/>
    <col min="542" max="542" width="17.5" style="201" customWidth="1"/>
    <col min="543" max="543" width="19" style="201" customWidth="1"/>
    <col min="544" max="555" width="10.83203125" style="201"/>
    <col min="556" max="577" width="0" style="201" hidden="1" customWidth="1"/>
    <col min="578" max="768" width="10.83203125" style="201"/>
    <col min="769" max="769" width="9.6640625" style="201" customWidth="1"/>
    <col min="770" max="770" width="2" style="201" customWidth="1"/>
    <col min="771" max="771" width="4.83203125" style="201" customWidth="1"/>
    <col min="772" max="772" width="5" style="201" customWidth="1"/>
    <col min="773" max="773" width="20" style="201" customWidth="1"/>
    <col min="774" max="774" width="87.5" style="201" customWidth="1"/>
    <col min="775" max="775" width="10.1640625" style="201" customWidth="1"/>
    <col min="776" max="776" width="13" style="201" customWidth="1"/>
    <col min="777" max="777" width="14.83203125" style="201" customWidth="1"/>
    <col min="778" max="778" width="27.33203125" style="201" customWidth="1"/>
    <col min="779" max="779" width="18" style="201" customWidth="1"/>
    <col min="780" max="780" width="10.83203125" style="201"/>
    <col min="781" max="789" width="0" style="201" hidden="1" customWidth="1"/>
    <col min="790" max="790" width="14.33203125" style="201" customWidth="1"/>
    <col min="791" max="791" width="19" style="201" customWidth="1"/>
    <col min="792" max="792" width="14.33203125" style="201" customWidth="1"/>
    <col min="793" max="793" width="17.5" style="201" customWidth="1"/>
    <col min="794" max="794" width="12.83203125" style="201" customWidth="1"/>
    <col min="795" max="795" width="17.5" style="201" customWidth="1"/>
    <col min="796" max="796" width="19" style="201" customWidth="1"/>
    <col min="797" max="797" width="12.83203125" style="201" customWidth="1"/>
    <col min="798" max="798" width="17.5" style="201" customWidth="1"/>
    <col min="799" max="799" width="19" style="201" customWidth="1"/>
    <col min="800" max="811" width="10.83203125" style="201"/>
    <col min="812" max="833" width="0" style="201" hidden="1" customWidth="1"/>
    <col min="834" max="1024" width="10.83203125" style="201"/>
    <col min="1025" max="1025" width="9.6640625" style="201" customWidth="1"/>
    <col min="1026" max="1026" width="2" style="201" customWidth="1"/>
    <col min="1027" max="1027" width="4.83203125" style="201" customWidth="1"/>
    <col min="1028" max="1028" width="5" style="201" customWidth="1"/>
    <col min="1029" max="1029" width="20" style="201" customWidth="1"/>
    <col min="1030" max="1030" width="87.5" style="201" customWidth="1"/>
    <col min="1031" max="1031" width="10.1640625" style="201" customWidth="1"/>
    <col min="1032" max="1032" width="13" style="201" customWidth="1"/>
    <col min="1033" max="1033" width="14.83203125" style="201" customWidth="1"/>
    <col min="1034" max="1034" width="27.33203125" style="201" customWidth="1"/>
    <col min="1035" max="1035" width="18" style="201" customWidth="1"/>
    <col min="1036" max="1036" width="10.83203125" style="201"/>
    <col min="1037" max="1045" width="0" style="201" hidden="1" customWidth="1"/>
    <col min="1046" max="1046" width="14.33203125" style="201" customWidth="1"/>
    <col min="1047" max="1047" width="19" style="201" customWidth="1"/>
    <col min="1048" max="1048" width="14.33203125" style="201" customWidth="1"/>
    <col min="1049" max="1049" width="17.5" style="201" customWidth="1"/>
    <col min="1050" max="1050" width="12.83203125" style="201" customWidth="1"/>
    <col min="1051" max="1051" width="17.5" style="201" customWidth="1"/>
    <col min="1052" max="1052" width="19" style="201" customWidth="1"/>
    <col min="1053" max="1053" width="12.83203125" style="201" customWidth="1"/>
    <col min="1054" max="1054" width="17.5" style="201" customWidth="1"/>
    <col min="1055" max="1055" width="19" style="201" customWidth="1"/>
    <col min="1056" max="1067" width="10.83203125" style="201"/>
    <col min="1068" max="1089" width="0" style="201" hidden="1" customWidth="1"/>
    <col min="1090" max="1280" width="10.83203125" style="201"/>
    <col min="1281" max="1281" width="9.6640625" style="201" customWidth="1"/>
    <col min="1282" max="1282" width="2" style="201" customWidth="1"/>
    <col min="1283" max="1283" width="4.83203125" style="201" customWidth="1"/>
    <col min="1284" max="1284" width="5" style="201" customWidth="1"/>
    <col min="1285" max="1285" width="20" style="201" customWidth="1"/>
    <col min="1286" max="1286" width="87.5" style="201" customWidth="1"/>
    <col min="1287" max="1287" width="10.1640625" style="201" customWidth="1"/>
    <col min="1288" max="1288" width="13" style="201" customWidth="1"/>
    <col min="1289" max="1289" width="14.83203125" style="201" customWidth="1"/>
    <col min="1290" max="1290" width="27.33203125" style="201" customWidth="1"/>
    <col min="1291" max="1291" width="18" style="201" customWidth="1"/>
    <col min="1292" max="1292" width="10.83203125" style="201"/>
    <col min="1293" max="1301" width="0" style="201" hidden="1" customWidth="1"/>
    <col min="1302" max="1302" width="14.33203125" style="201" customWidth="1"/>
    <col min="1303" max="1303" width="19" style="201" customWidth="1"/>
    <col min="1304" max="1304" width="14.33203125" style="201" customWidth="1"/>
    <col min="1305" max="1305" width="17.5" style="201" customWidth="1"/>
    <col min="1306" max="1306" width="12.83203125" style="201" customWidth="1"/>
    <col min="1307" max="1307" width="17.5" style="201" customWidth="1"/>
    <col min="1308" max="1308" width="19" style="201" customWidth="1"/>
    <col min="1309" max="1309" width="12.83203125" style="201" customWidth="1"/>
    <col min="1310" max="1310" width="17.5" style="201" customWidth="1"/>
    <col min="1311" max="1311" width="19" style="201" customWidth="1"/>
    <col min="1312" max="1323" width="10.83203125" style="201"/>
    <col min="1324" max="1345" width="0" style="201" hidden="1" customWidth="1"/>
    <col min="1346" max="1536" width="10.83203125" style="201"/>
    <col min="1537" max="1537" width="9.6640625" style="201" customWidth="1"/>
    <col min="1538" max="1538" width="2" style="201" customWidth="1"/>
    <col min="1539" max="1539" width="4.83203125" style="201" customWidth="1"/>
    <col min="1540" max="1540" width="5" style="201" customWidth="1"/>
    <col min="1541" max="1541" width="20" style="201" customWidth="1"/>
    <col min="1542" max="1542" width="87.5" style="201" customWidth="1"/>
    <col min="1543" max="1543" width="10.1640625" style="201" customWidth="1"/>
    <col min="1544" max="1544" width="13" style="201" customWidth="1"/>
    <col min="1545" max="1545" width="14.83203125" style="201" customWidth="1"/>
    <col min="1546" max="1546" width="27.33203125" style="201" customWidth="1"/>
    <col min="1547" max="1547" width="18" style="201" customWidth="1"/>
    <col min="1548" max="1548" width="10.83203125" style="201"/>
    <col min="1549" max="1557" width="0" style="201" hidden="1" customWidth="1"/>
    <col min="1558" max="1558" width="14.33203125" style="201" customWidth="1"/>
    <col min="1559" max="1559" width="19" style="201" customWidth="1"/>
    <col min="1560" max="1560" width="14.33203125" style="201" customWidth="1"/>
    <col min="1561" max="1561" width="17.5" style="201" customWidth="1"/>
    <col min="1562" max="1562" width="12.83203125" style="201" customWidth="1"/>
    <col min="1563" max="1563" width="17.5" style="201" customWidth="1"/>
    <col min="1564" max="1564" width="19" style="201" customWidth="1"/>
    <col min="1565" max="1565" width="12.83203125" style="201" customWidth="1"/>
    <col min="1566" max="1566" width="17.5" style="201" customWidth="1"/>
    <col min="1567" max="1567" width="19" style="201" customWidth="1"/>
    <col min="1568" max="1579" width="10.83203125" style="201"/>
    <col min="1580" max="1601" width="0" style="201" hidden="1" customWidth="1"/>
    <col min="1602" max="1792" width="10.83203125" style="201"/>
    <col min="1793" max="1793" width="9.6640625" style="201" customWidth="1"/>
    <col min="1794" max="1794" width="2" style="201" customWidth="1"/>
    <col min="1795" max="1795" width="4.83203125" style="201" customWidth="1"/>
    <col min="1796" max="1796" width="5" style="201" customWidth="1"/>
    <col min="1797" max="1797" width="20" style="201" customWidth="1"/>
    <col min="1798" max="1798" width="87.5" style="201" customWidth="1"/>
    <col min="1799" max="1799" width="10.1640625" style="201" customWidth="1"/>
    <col min="1800" max="1800" width="13" style="201" customWidth="1"/>
    <col min="1801" max="1801" width="14.83203125" style="201" customWidth="1"/>
    <col min="1802" max="1802" width="27.33203125" style="201" customWidth="1"/>
    <col min="1803" max="1803" width="18" style="201" customWidth="1"/>
    <col min="1804" max="1804" width="10.83203125" style="201"/>
    <col min="1805" max="1813" width="0" style="201" hidden="1" customWidth="1"/>
    <col min="1814" max="1814" width="14.33203125" style="201" customWidth="1"/>
    <col min="1815" max="1815" width="19" style="201" customWidth="1"/>
    <col min="1816" max="1816" width="14.33203125" style="201" customWidth="1"/>
    <col min="1817" max="1817" width="17.5" style="201" customWidth="1"/>
    <col min="1818" max="1818" width="12.83203125" style="201" customWidth="1"/>
    <col min="1819" max="1819" width="17.5" style="201" customWidth="1"/>
    <col min="1820" max="1820" width="19" style="201" customWidth="1"/>
    <col min="1821" max="1821" width="12.83203125" style="201" customWidth="1"/>
    <col min="1822" max="1822" width="17.5" style="201" customWidth="1"/>
    <col min="1823" max="1823" width="19" style="201" customWidth="1"/>
    <col min="1824" max="1835" width="10.83203125" style="201"/>
    <col min="1836" max="1857" width="0" style="201" hidden="1" customWidth="1"/>
    <col min="1858" max="2048" width="10.83203125" style="201"/>
    <col min="2049" max="2049" width="9.6640625" style="201" customWidth="1"/>
    <col min="2050" max="2050" width="2" style="201" customWidth="1"/>
    <col min="2051" max="2051" width="4.83203125" style="201" customWidth="1"/>
    <col min="2052" max="2052" width="5" style="201" customWidth="1"/>
    <col min="2053" max="2053" width="20" style="201" customWidth="1"/>
    <col min="2054" max="2054" width="87.5" style="201" customWidth="1"/>
    <col min="2055" max="2055" width="10.1640625" style="201" customWidth="1"/>
    <col min="2056" max="2056" width="13" style="201" customWidth="1"/>
    <col min="2057" max="2057" width="14.83203125" style="201" customWidth="1"/>
    <col min="2058" max="2058" width="27.33203125" style="201" customWidth="1"/>
    <col min="2059" max="2059" width="18" style="201" customWidth="1"/>
    <col min="2060" max="2060" width="10.83203125" style="201"/>
    <col min="2061" max="2069" width="0" style="201" hidden="1" customWidth="1"/>
    <col min="2070" max="2070" width="14.33203125" style="201" customWidth="1"/>
    <col min="2071" max="2071" width="19" style="201" customWidth="1"/>
    <col min="2072" max="2072" width="14.33203125" style="201" customWidth="1"/>
    <col min="2073" max="2073" width="17.5" style="201" customWidth="1"/>
    <col min="2074" max="2074" width="12.83203125" style="201" customWidth="1"/>
    <col min="2075" max="2075" width="17.5" style="201" customWidth="1"/>
    <col min="2076" max="2076" width="19" style="201" customWidth="1"/>
    <col min="2077" max="2077" width="12.83203125" style="201" customWidth="1"/>
    <col min="2078" max="2078" width="17.5" style="201" customWidth="1"/>
    <col min="2079" max="2079" width="19" style="201" customWidth="1"/>
    <col min="2080" max="2091" width="10.83203125" style="201"/>
    <col min="2092" max="2113" width="0" style="201" hidden="1" customWidth="1"/>
    <col min="2114" max="2304" width="10.83203125" style="201"/>
    <col min="2305" max="2305" width="9.6640625" style="201" customWidth="1"/>
    <col min="2306" max="2306" width="2" style="201" customWidth="1"/>
    <col min="2307" max="2307" width="4.83203125" style="201" customWidth="1"/>
    <col min="2308" max="2308" width="5" style="201" customWidth="1"/>
    <col min="2309" max="2309" width="20" style="201" customWidth="1"/>
    <col min="2310" max="2310" width="87.5" style="201" customWidth="1"/>
    <col min="2311" max="2311" width="10.1640625" style="201" customWidth="1"/>
    <col min="2312" max="2312" width="13" style="201" customWidth="1"/>
    <col min="2313" max="2313" width="14.83203125" style="201" customWidth="1"/>
    <col min="2314" max="2314" width="27.33203125" style="201" customWidth="1"/>
    <col min="2315" max="2315" width="18" style="201" customWidth="1"/>
    <col min="2316" max="2316" width="10.83203125" style="201"/>
    <col min="2317" max="2325" width="0" style="201" hidden="1" customWidth="1"/>
    <col min="2326" max="2326" width="14.33203125" style="201" customWidth="1"/>
    <col min="2327" max="2327" width="19" style="201" customWidth="1"/>
    <col min="2328" max="2328" width="14.33203125" style="201" customWidth="1"/>
    <col min="2329" max="2329" width="17.5" style="201" customWidth="1"/>
    <col min="2330" max="2330" width="12.83203125" style="201" customWidth="1"/>
    <col min="2331" max="2331" width="17.5" style="201" customWidth="1"/>
    <col min="2332" max="2332" width="19" style="201" customWidth="1"/>
    <col min="2333" max="2333" width="12.83203125" style="201" customWidth="1"/>
    <col min="2334" max="2334" width="17.5" style="201" customWidth="1"/>
    <col min="2335" max="2335" width="19" style="201" customWidth="1"/>
    <col min="2336" max="2347" width="10.83203125" style="201"/>
    <col min="2348" max="2369" width="0" style="201" hidden="1" customWidth="1"/>
    <col min="2370" max="2560" width="10.83203125" style="201"/>
    <col min="2561" max="2561" width="9.6640625" style="201" customWidth="1"/>
    <col min="2562" max="2562" width="2" style="201" customWidth="1"/>
    <col min="2563" max="2563" width="4.83203125" style="201" customWidth="1"/>
    <col min="2564" max="2564" width="5" style="201" customWidth="1"/>
    <col min="2565" max="2565" width="20" style="201" customWidth="1"/>
    <col min="2566" max="2566" width="87.5" style="201" customWidth="1"/>
    <col min="2567" max="2567" width="10.1640625" style="201" customWidth="1"/>
    <col min="2568" max="2568" width="13" style="201" customWidth="1"/>
    <col min="2569" max="2569" width="14.83203125" style="201" customWidth="1"/>
    <col min="2570" max="2570" width="27.33203125" style="201" customWidth="1"/>
    <col min="2571" max="2571" width="18" style="201" customWidth="1"/>
    <col min="2572" max="2572" width="10.83203125" style="201"/>
    <col min="2573" max="2581" width="0" style="201" hidden="1" customWidth="1"/>
    <col min="2582" max="2582" width="14.33203125" style="201" customWidth="1"/>
    <col min="2583" max="2583" width="19" style="201" customWidth="1"/>
    <col min="2584" max="2584" width="14.33203125" style="201" customWidth="1"/>
    <col min="2585" max="2585" width="17.5" style="201" customWidth="1"/>
    <col min="2586" max="2586" width="12.83203125" style="201" customWidth="1"/>
    <col min="2587" max="2587" width="17.5" style="201" customWidth="1"/>
    <col min="2588" max="2588" width="19" style="201" customWidth="1"/>
    <col min="2589" max="2589" width="12.83203125" style="201" customWidth="1"/>
    <col min="2590" max="2590" width="17.5" style="201" customWidth="1"/>
    <col min="2591" max="2591" width="19" style="201" customWidth="1"/>
    <col min="2592" max="2603" width="10.83203125" style="201"/>
    <col min="2604" max="2625" width="0" style="201" hidden="1" customWidth="1"/>
    <col min="2626" max="2816" width="10.83203125" style="201"/>
    <col min="2817" max="2817" width="9.6640625" style="201" customWidth="1"/>
    <col min="2818" max="2818" width="2" style="201" customWidth="1"/>
    <col min="2819" max="2819" width="4.83203125" style="201" customWidth="1"/>
    <col min="2820" max="2820" width="5" style="201" customWidth="1"/>
    <col min="2821" max="2821" width="20" style="201" customWidth="1"/>
    <col min="2822" max="2822" width="87.5" style="201" customWidth="1"/>
    <col min="2823" max="2823" width="10.1640625" style="201" customWidth="1"/>
    <col min="2824" max="2824" width="13" style="201" customWidth="1"/>
    <col min="2825" max="2825" width="14.83203125" style="201" customWidth="1"/>
    <col min="2826" max="2826" width="27.33203125" style="201" customWidth="1"/>
    <col min="2827" max="2827" width="18" style="201" customWidth="1"/>
    <col min="2828" max="2828" width="10.83203125" style="201"/>
    <col min="2829" max="2837" width="0" style="201" hidden="1" customWidth="1"/>
    <col min="2838" max="2838" width="14.33203125" style="201" customWidth="1"/>
    <col min="2839" max="2839" width="19" style="201" customWidth="1"/>
    <col min="2840" max="2840" width="14.33203125" style="201" customWidth="1"/>
    <col min="2841" max="2841" width="17.5" style="201" customWidth="1"/>
    <col min="2842" max="2842" width="12.83203125" style="201" customWidth="1"/>
    <col min="2843" max="2843" width="17.5" style="201" customWidth="1"/>
    <col min="2844" max="2844" width="19" style="201" customWidth="1"/>
    <col min="2845" max="2845" width="12.83203125" style="201" customWidth="1"/>
    <col min="2846" max="2846" width="17.5" style="201" customWidth="1"/>
    <col min="2847" max="2847" width="19" style="201" customWidth="1"/>
    <col min="2848" max="2859" width="10.83203125" style="201"/>
    <col min="2860" max="2881" width="0" style="201" hidden="1" customWidth="1"/>
    <col min="2882" max="3072" width="10.83203125" style="201"/>
    <col min="3073" max="3073" width="9.6640625" style="201" customWidth="1"/>
    <col min="3074" max="3074" width="2" style="201" customWidth="1"/>
    <col min="3075" max="3075" width="4.83203125" style="201" customWidth="1"/>
    <col min="3076" max="3076" width="5" style="201" customWidth="1"/>
    <col min="3077" max="3077" width="20" style="201" customWidth="1"/>
    <col min="3078" max="3078" width="87.5" style="201" customWidth="1"/>
    <col min="3079" max="3079" width="10.1640625" style="201" customWidth="1"/>
    <col min="3080" max="3080" width="13" style="201" customWidth="1"/>
    <col min="3081" max="3081" width="14.83203125" style="201" customWidth="1"/>
    <col min="3082" max="3082" width="27.33203125" style="201" customWidth="1"/>
    <col min="3083" max="3083" width="18" style="201" customWidth="1"/>
    <col min="3084" max="3084" width="10.83203125" style="201"/>
    <col min="3085" max="3093" width="0" style="201" hidden="1" customWidth="1"/>
    <col min="3094" max="3094" width="14.33203125" style="201" customWidth="1"/>
    <col min="3095" max="3095" width="19" style="201" customWidth="1"/>
    <col min="3096" max="3096" width="14.33203125" style="201" customWidth="1"/>
    <col min="3097" max="3097" width="17.5" style="201" customWidth="1"/>
    <col min="3098" max="3098" width="12.83203125" style="201" customWidth="1"/>
    <col min="3099" max="3099" width="17.5" style="201" customWidth="1"/>
    <col min="3100" max="3100" width="19" style="201" customWidth="1"/>
    <col min="3101" max="3101" width="12.83203125" style="201" customWidth="1"/>
    <col min="3102" max="3102" width="17.5" style="201" customWidth="1"/>
    <col min="3103" max="3103" width="19" style="201" customWidth="1"/>
    <col min="3104" max="3115" width="10.83203125" style="201"/>
    <col min="3116" max="3137" width="0" style="201" hidden="1" customWidth="1"/>
    <col min="3138" max="3328" width="10.83203125" style="201"/>
    <col min="3329" max="3329" width="9.6640625" style="201" customWidth="1"/>
    <col min="3330" max="3330" width="2" style="201" customWidth="1"/>
    <col min="3331" max="3331" width="4.83203125" style="201" customWidth="1"/>
    <col min="3332" max="3332" width="5" style="201" customWidth="1"/>
    <col min="3333" max="3333" width="20" style="201" customWidth="1"/>
    <col min="3334" max="3334" width="87.5" style="201" customWidth="1"/>
    <col min="3335" max="3335" width="10.1640625" style="201" customWidth="1"/>
    <col min="3336" max="3336" width="13" style="201" customWidth="1"/>
    <col min="3337" max="3337" width="14.83203125" style="201" customWidth="1"/>
    <col min="3338" max="3338" width="27.33203125" style="201" customWidth="1"/>
    <col min="3339" max="3339" width="18" style="201" customWidth="1"/>
    <col min="3340" max="3340" width="10.83203125" style="201"/>
    <col min="3341" max="3349" width="0" style="201" hidden="1" customWidth="1"/>
    <col min="3350" max="3350" width="14.33203125" style="201" customWidth="1"/>
    <col min="3351" max="3351" width="19" style="201" customWidth="1"/>
    <col min="3352" max="3352" width="14.33203125" style="201" customWidth="1"/>
    <col min="3353" max="3353" width="17.5" style="201" customWidth="1"/>
    <col min="3354" max="3354" width="12.83203125" style="201" customWidth="1"/>
    <col min="3355" max="3355" width="17.5" style="201" customWidth="1"/>
    <col min="3356" max="3356" width="19" style="201" customWidth="1"/>
    <col min="3357" max="3357" width="12.83203125" style="201" customWidth="1"/>
    <col min="3358" max="3358" width="17.5" style="201" customWidth="1"/>
    <col min="3359" max="3359" width="19" style="201" customWidth="1"/>
    <col min="3360" max="3371" width="10.83203125" style="201"/>
    <col min="3372" max="3393" width="0" style="201" hidden="1" customWidth="1"/>
    <col min="3394" max="3584" width="10.83203125" style="201"/>
    <col min="3585" max="3585" width="9.6640625" style="201" customWidth="1"/>
    <col min="3586" max="3586" width="2" style="201" customWidth="1"/>
    <col min="3587" max="3587" width="4.83203125" style="201" customWidth="1"/>
    <col min="3588" max="3588" width="5" style="201" customWidth="1"/>
    <col min="3589" max="3589" width="20" style="201" customWidth="1"/>
    <col min="3590" max="3590" width="87.5" style="201" customWidth="1"/>
    <col min="3591" max="3591" width="10.1640625" style="201" customWidth="1"/>
    <col min="3592" max="3592" width="13" style="201" customWidth="1"/>
    <col min="3593" max="3593" width="14.83203125" style="201" customWidth="1"/>
    <col min="3594" max="3594" width="27.33203125" style="201" customWidth="1"/>
    <col min="3595" max="3595" width="18" style="201" customWidth="1"/>
    <col min="3596" max="3596" width="10.83203125" style="201"/>
    <col min="3597" max="3605" width="0" style="201" hidden="1" customWidth="1"/>
    <col min="3606" max="3606" width="14.33203125" style="201" customWidth="1"/>
    <col min="3607" max="3607" width="19" style="201" customWidth="1"/>
    <col min="3608" max="3608" width="14.33203125" style="201" customWidth="1"/>
    <col min="3609" max="3609" width="17.5" style="201" customWidth="1"/>
    <col min="3610" max="3610" width="12.83203125" style="201" customWidth="1"/>
    <col min="3611" max="3611" width="17.5" style="201" customWidth="1"/>
    <col min="3612" max="3612" width="19" style="201" customWidth="1"/>
    <col min="3613" max="3613" width="12.83203125" style="201" customWidth="1"/>
    <col min="3614" max="3614" width="17.5" style="201" customWidth="1"/>
    <col min="3615" max="3615" width="19" style="201" customWidth="1"/>
    <col min="3616" max="3627" width="10.83203125" style="201"/>
    <col min="3628" max="3649" width="0" style="201" hidden="1" customWidth="1"/>
    <col min="3650" max="3840" width="10.83203125" style="201"/>
    <col min="3841" max="3841" width="9.6640625" style="201" customWidth="1"/>
    <col min="3842" max="3842" width="2" style="201" customWidth="1"/>
    <col min="3843" max="3843" width="4.83203125" style="201" customWidth="1"/>
    <col min="3844" max="3844" width="5" style="201" customWidth="1"/>
    <col min="3845" max="3845" width="20" style="201" customWidth="1"/>
    <col min="3846" max="3846" width="87.5" style="201" customWidth="1"/>
    <col min="3847" max="3847" width="10.1640625" style="201" customWidth="1"/>
    <col min="3848" max="3848" width="13" style="201" customWidth="1"/>
    <col min="3849" max="3849" width="14.83203125" style="201" customWidth="1"/>
    <col min="3850" max="3850" width="27.33203125" style="201" customWidth="1"/>
    <col min="3851" max="3851" width="18" style="201" customWidth="1"/>
    <col min="3852" max="3852" width="10.83203125" style="201"/>
    <col min="3853" max="3861" width="0" style="201" hidden="1" customWidth="1"/>
    <col min="3862" max="3862" width="14.33203125" style="201" customWidth="1"/>
    <col min="3863" max="3863" width="19" style="201" customWidth="1"/>
    <col min="3864" max="3864" width="14.33203125" style="201" customWidth="1"/>
    <col min="3865" max="3865" width="17.5" style="201" customWidth="1"/>
    <col min="3866" max="3866" width="12.83203125" style="201" customWidth="1"/>
    <col min="3867" max="3867" width="17.5" style="201" customWidth="1"/>
    <col min="3868" max="3868" width="19" style="201" customWidth="1"/>
    <col min="3869" max="3869" width="12.83203125" style="201" customWidth="1"/>
    <col min="3870" max="3870" width="17.5" style="201" customWidth="1"/>
    <col min="3871" max="3871" width="19" style="201" customWidth="1"/>
    <col min="3872" max="3883" width="10.83203125" style="201"/>
    <col min="3884" max="3905" width="0" style="201" hidden="1" customWidth="1"/>
    <col min="3906" max="4096" width="10.83203125" style="201"/>
    <col min="4097" max="4097" width="9.6640625" style="201" customWidth="1"/>
    <col min="4098" max="4098" width="2" style="201" customWidth="1"/>
    <col min="4099" max="4099" width="4.83203125" style="201" customWidth="1"/>
    <col min="4100" max="4100" width="5" style="201" customWidth="1"/>
    <col min="4101" max="4101" width="20" style="201" customWidth="1"/>
    <col min="4102" max="4102" width="87.5" style="201" customWidth="1"/>
    <col min="4103" max="4103" width="10.1640625" style="201" customWidth="1"/>
    <col min="4104" max="4104" width="13" style="201" customWidth="1"/>
    <col min="4105" max="4105" width="14.83203125" style="201" customWidth="1"/>
    <col min="4106" max="4106" width="27.33203125" style="201" customWidth="1"/>
    <col min="4107" max="4107" width="18" style="201" customWidth="1"/>
    <col min="4108" max="4108" width="10.83203125" style="201"/>
    <col min="4109" max="4117" width="0" style="201" hidden="1" customWidth="1"/>
    <col min="4118" max="4118" width="14.33203125" style="201" customWidth="1"/>
    <col min="4119" max="4119" width="19" style="201" customWidth="1"/>
    <col min="4120" max="4120" width="14.33203125" style="201" customWidth="1"/>
    <col min="4121" max="4121" width="17.5" style="201" customWidth="1"/>
    <col min="4122" max="4122" width="12.83203125" style="201" customWidth="1"/>
    <col min="4123" max="4123" width="17.5" style="201" customWidth="1"/>
    <col min="4124" max="4124" width="19" style="201" customWidth="1"/>
    <col min="4125" max="4125" width="12.83203125" style="201" customWidth="1"/>
    <col min="4126" max="4126" width="17.5" style="201" customWidth="1"/>
    <col min="4127" max="4127" width="19" style="201" customWidth="1"/>
    <col min="4128" max="4139" width="10.83203125" style="201"/>
    <col min="4140" max="4161" width="0" style="201" hidden="1" customWidth="1"/>
    <col min="4162" max="4352" width="10.83203125" style="201"/>
    <col min="4353" max="4353" width="9.6640625" style="201" customWidth="1"/>
    <col min="4354" max="4354" width="2" style="201" customWidth="1"/>
    <col min="4355" max="4355" width="4.83203125" style="201" customWidth="1"/>
    <col min="4356" max="4356" width="5" style="201" customWidth="1"/>
    <col min="4357" max="4357" width="20" style="201" customWidth="1"/>
    <col min="4358" max="4358" width="87.5" style="201" customWidth="1"/>
    <col min="4359" max="4359" width="10.1640625" style="201" customWidth="1"/>
    <col min="4360" max="4360" width="13" style="201" customWidth="1"/>
    <col min="4361" max="4361" width="14.83203125" style="201" customWidth="1"/>
    <col min="4362" max="4362" width="27.33203125" style="201" customWidth="1"/>
    <col min="4363" max="4363" width="18" style="201" customWidth="1"/>
    <col min="4364" max="4364" width="10.83203125" style="201"/>
    <col min="4365" max="4373" width="0" style="201" hidden="1" customWidth="1"/>
    <col min="4374" max="4374" width="14.33203125" style="201" customWidth="1"/>
    <col min="4375" max="4375" width="19" style="201" customWidth="1"/>
    <col min="4376" max="4376" width="14.33203125" style="201" customWidth="1"/>
    <col min="4377" max="4377" width="17.5" style="201" customWidth="1"/>
    <col min="4378" max="4378" width="12.83203125" style="201" customWidth="1"/>
    <col min="4379" max="4379" width="17.5" style="201" customWidth="1"/>
    <col min="4380" max="4380" width="19" style="201" customWidth="1"/>
    <col min="4381" max="4381" width="12.83203125" style="201" customWidth="1"/>
    <col min="4382" max="4382" width="17.5" style="201" customWidth="1"/>
    <col min="4383" max="4383" width="19" style="201" customWidth="1"/>
    <col min="4384" max="4395" width="10.83203125" style="201"/>
    <col min="4396" max="4417" width="0" style="201" hidden="1" customWidth="1"/>
    <col min="4418" max="4608" width="10.83203125" style="201"/>
    <col min="4609" max="4609" width="9.6640625" style="201" customWidth="1"/>
    <col min="4610" max="4610" width="2" style="201" customWidth="1"/>
    <col min="4611" max="4611" width="4.83203125" style="201" customWidth="1"/>
    <col min="4612" max="4612" width="5" style="201" customWidth="1"/>
    <col min="4613" max="4613" width="20" style="201" customWidth="1"/>
    <col min="4614" max="4614" width="87.5" style="201" customWidth="1"/>
    <col min="4615" max="4615" width="10.1640625" style="201" customWidth="1"/>
    <col min="4616" max="4616" width="13" style="201" customWidth="1"/>
    <col min="4617" max="4617" width="14.83203125" style="201" customWidth="1"/>
    <col min="4618" max="4618" width="27.33203125" style="201" customWidth="1"/>
    <col min="4619" max="4619" width="18" style="201" customWidth="1"/>
    <col min="4620" max="4620" width="10.83203125" style="201"/>
    <col min="4621" max="4629" width="0" style="201" hidden="1" customWidth="1"/>
    <col min="4630" max="4630" width="14.33203125" style="201" customWidth="1"/>
    <col min="4631" max="4631" width="19" style="201" customWidth="1"/>
    <col min="4632" max="4632" width="14.33203125" style="201" customWidth="1"/>
    <col min="4633" max="4633" width="17.5" style="201" customWidth="1"/>
    <col min="4634" max="4634" width="12.83203125" style="201" customWidth="1"/>
    <col min="4635" max="4635" width="17.5" style="201" customWidth="1"/>
    <col min="4636" max="4636" width="19" style="201" customWidth="1"/>
    <col min="4637" max="4637" width="12.83203125" style="201" customWidth="1"/>
    <col min="4638" max="4638" width="17.5" style="201" customWidth="1"/>
    <col min="4639" max="4639" width="19" style="201" customWidth="1"/>
    <col min="4640" max="4651" width="10.83203125" style="201"/>
    <col min="4652" max="4673" width="0" style="201" hidden="1" customWidth="1"/>
    <col min="4674" max="4864" width="10.83203125" style="201"/>
    <col min="4865" max="4865" width="9.6640625" style="201" customWidth="1"/>
    <col min="4866" max="4866" width="2" style="201" customWidth="1"/>
    <col min="4867" max="4867" width="4.83203125" style="201" customWidth="1"/>
    <col min="4868" max="4868" width="5" style="201" customWidth="1"/>
    <col min="4869" max="4869" width="20" style="201" customWidth="1"/>
    <col min="4870" max="4870" width="87.5" style="201" customWidth="1"/>
    <col min="4871" max="4871" width="10.1640625" style="201" customWidth="1"/>
    <col min="4872" max="4872" width="13" style="201" customWidth="1"/>
    <col min="4873" max="4873" width="14.83203125" style="201" customWidth="1"/>
    <col min="4874" max="4874" width="27.33203125" style="201" customWidth="1"/>
    <col min="4875" max="4875" width="18" style="201" customWidth="1"/>
    <col min="4876" max="4876" width="10.83203125" style="201"/>
    <col min="4877" max="4885" width="0" style="201" hidden="1" customWidth="1"/>
    <col min="4886" max="4886" width="14.33203125" style="201" customWidth="1"/>
    <col min="4887" max="4887" width="19" style="201" customWidth="1"/>
    <col min="4888" max="4888" width="14.33203125" style="201" customWidth="1"/>
    <col min="4889" max="4889" width="17.5" style="201" customWidth="1"/>
    <col min="4890" max="4890" width="12.83203125" style="201" customWidth="1"/>
    <col min="4891" max="4891" width="17.5" style="201" customWidth="1"/>
    <col min="4892" max="4892" width="19" style="201" customWidth="1"/>
    <col min="4893" max="4893" width="12.83203125" style="201" customWidth="1"/>
    <col min="4894" max="4894" width="17.5" style="201" customWidth="1"/>
    <col min="4895" max="4895" width="19" style="201" customWidth="1"/>
    <col min="4896" max="4907" width="10.83203125" style="201"/>
    <col min="4908" max="4929" width="0" style="201" hidden="1" customWidth="1"/>
    <col min="4930" max="5120" width="10.83203125" style="201"/>
    <col min="5121" max="5121" width="9.6640625" style="201" customWidth="1"/>
    <col min="5122" max="5122" width="2" style="201" customWidth="1"/>
    <col min="5123" max="5123" width="4.83203125" style="201" customWidth="1"/>
    <col min="5124" max="5124" width="5" style="201" customWidth="1"/>
    <col min="5125" max="5125" width="20" style="201" customWidth="1"/>
    <col min="5126" max="5126" width="87.5" style="201" customWidth="1"/>
    <col min="5127" max="5127" width="10.1640625" style="201" customWidth="1"/>
    <col min="5128" max="5128" width="13" style="201" customWidth="1"/>
    <col min="5129" max="5129" width="14.83203125" style="201" customWidth="1"/>
    <col min="5130" max="5130" width="27.33203125" style="201" customWidth="1"/>
    <col min="5131" max="5131" width="18" style="201" customWidth="1"/>
    <col min="5132" max="5132" width="10.83203125" style="201"/>
    <col min="5133" max="5141" width="0" style="201" hidden="1" customWidth="1"/>
    <col min="5142" max="5142" width="14.33203125" style="201" customWidth="1"/>
    <col min="5143" max="5143" width="19" style="201" customWidth="1"/>
    <col min="5144" max="5144" width="14.33203125" style="201" customWidth="1"/>
    <col min="5145" max="5145" width="17.5" style="201" customWidth="1"/>
    <col min="5146" max="5146" width="12.83203125" style="201" customWidth="1"/>
    <col min="5147" max="5147" width="17.5" style="201" customWidth="1"/>
    <col min="5148" max="5148" width="19" style="201" customWidth="1"/>
    <col min="5149" max="5149" width="12.83203125" style="201" customWidth="1"/>
    <col min="5150" max="5150" width="17.5" style="201" customWidth="1"/>
    <col min="5151" max="5151" width="19" style="201" customWidth="1"/>
    <col min="5152" max="5163" width="10.83203125" style="201"/>
    <col min="5164" max="5185" width="0" style="201" hidden="1" customWidth="1"/>
    <col min="5186" max="5376" width="10.83203125" style="201"/>
    <col min="5377" max="5377" width="9.6640625" style="201" customWidth="1"/>
    <col min="5378" max="5378" width="2" style="201" customWidth="1"/>
    <col min="5379" max="5379" width="4.83203125" style="201" customWidth="1"/>
    <col min="5380" max="5380" width="5" style="201" customWidth="1"/>
    <col min="5381" max="5381" width="20" style="201" customWidth="1"/>
    <col min="5382" max="5382" width="87.5" style="201" customWidth="1"/>
    <col min="5383" max="5383" width="10.1640625" style="201" customWidth="1"/>
    <col min="5384" max="5384" width="13" style="201" customWidth="1"/>
    <col min="5385" max="5385" width="14.83203125" style="201" customWidth="1"/>
    <col min="5386" max="5386" width="27.33203125" style="201" customWidth="1"/>
    <col min="5387" max="5387" width="18" style="201" customWidth="1"/>
    <col min="5388" max="5388" width="10.83203125" style="201"/>
    <col min="5389" max="5397" width="0" style="201" hidden="1" customWidth="1"/>
    <col min="5398" max="5398" width="14.33203125" style="201" customWidth="1"/>
    <col min="5399" max="5399" width="19" style="201" customWidth="1"/>
    <col min="5400" max="5400" width="14.33203125" style="201" customWidth="1"/>
    <col min="5401" max="5401" width="17.5" style="201" customWidth="1"/>
    <col min="5402" max="5402" width="12.83203125" style="201" customWidth="1"/>
    <col min="5403" max="5403" width="17.5" style="201" customWidth="1"/>
    <col min="5404" max="5404" width="19" style="201" customWidth="1"/>
    <col min="5405" max="5405" width="12.83203125" style="201" customWidth="1"/>
    <col min="5406" max="5406" width="17.5" style="201" customWidth="1"/>
    <col min="5407" max="5407" width="19" style="201" customWidth="1"/>
    <col min="5408" max="5419" width="10.83203125" style="201"/>
    <col min="5420" max="5441" width="0" style="201" hidden="1" customWidth="1"/>
    <col min="5442" max="5632" width="10.83203125" style="201"/>
    <col min="5633" max="5633" width="9.6640625" style="201" customWidth="1"/>
    <col min="5634" max="5634" width="2" style="201" customWidth="1"/>
    <col min="5635" max="5635" width="4.83203125" style="201" customWidth="1"/>
    <col min="5636" max="5636" width="5" style="201" customWidth="1"/>
    <col min="5637" max="5637" width="20" style="201" customWidth="1"/>
    <col min="5638" max="5638" width="87.5" style="201" customWidth="1"/>
    <col min="5639" max="5639" width="10.1640625" style="201" customWidth="1"/>
    <col min="5640" max="5640" width="13" style="201" customWidth="1"/>
    <col min="5641" max="5641" width="14.83203125" style="201" customWidth="1"/>
    <col min="5642" max="5642" width="27.33203125" style="201" customWidth="1"/>
    <col min="5643" max="5643" width="18" style="201" customWidth="1"/>
    <col min="5644" max="5644" width="10.83203125" style="201"/>
    <col min="5645" max="5653" width="0" style="201" hidden="1" customWidth="1"/>
    <col min="5654" max="5654" width="14.33203125" style="201" customWidth="1"/>
    <col min="5655" max="5655" width="19" style="201" customWidth="1"/>
    <col min="5656" max="5656" width="14.33203125" style="201" customWidth="1"/>
    <col min="5657" max="5657" width="17.5" style="201" customWidth="1"/>
    <col min="5658" max="5658" width="12.83203125" style="201" customWidth="1"/>
    <col min="5659" max="5659" width="17.5" style="201" customWidth="1"/>
    <col min="5660" max="5660" width="19" style="201" customWidth="1"/>
    <col min="5661" max="5661" width="12.83203125" style="201" customWidth="1"/>
    <col min="5662" max="5662" width="17.5" style="201" customWidth="1"/>
    <col min="5663" max="5663" width="19" style="201" customWidth="1"/>
    <col min="5664" max="5675" width="10.83203125" style="201"/>
    <col min="5676" max="5697" width="0" style="201" hidden="1" customWidth="1"/>
    <col min="5698" max="5888" width="10.83203125" style="201"/>
    <col min="5889" max="5889" width="9.6640625" style="201" customWidth="1"/>
    <col min="5890" max="5890" width="2" style="201" customWidth="1"/>
    <col min="5891" max="5891" width="4.83203125" style="201" customWidth="1"/>
    <col min="5892" max="5892" width="5" style="201" customWidth="1"/>
    <col min="5893" max="5893" width="20" style="201" customWidth="1"/>
    <col min="5894" max="5894" width="87.5" style="201" customWidth="1"/>
    <col min="5895" max="5895" width="10.1640625" style="201" customWidth="1"/>
    <col min="5896" max="5896" width="13" style="201" customWidth="1"/>
    <col min="5897" max="5897" width="14.83203125" style="201" customWidth="1"/>
    <col min="5898" max="5898" width="27.33203125" style="201" customWidth="1"/>
    <col min="5899" max="5899" width="18" style="201" customWidth="1"/>
    <col min="5900" max="5900" width="10.83203125" style="201"/>
    <col min="5901" max="5909" width="0" style="201" hidden="1" customWidth="1"/>
    <col min="5910" max="5910" width="14.33203125" style="201" customWidth="1"/>
    <col min="5911" max="5911" width="19" style="201" customWidth="1"/>
    <col min="5912" max="5912" width="14.33203125" style="201" customWidth="1"/>
    <col min="5913" max="5913" width="17.5" style="201" customWidth="1"/>
    <col min="5914" max="5914" width="12.83203125" style="201" customWidth="1"/>
    <col min="5915" max="5915" width="17.5" style="201" customWidth="1"/>
    <col min="5916" max="5916" width="19" style="201" customWidth="1"/>
    <col min="5917" max="5917" width="12.83203125" style="201" customWidth="1"/>
    <col min="5918" max="5918" width="17.5" style="201" customWidth="1"/>
    <col min="5919" max="5919" width="19" style="201" customWidth="1"/>
    <col min="5920" max="5931" width="10.83203125" style="201"/>
    <col min="5932" max="5953" width="0" style="201" hidden="1" customWidth="1"/>
    <col min="5954" max="6144" width="10.83203125" style="201"/>
    <col min="6145" max="6145" width="9.6640625" style="201" customWidth="1"/>
    <col min="6146" max="6146" width="2" style="201" customWidth="1"/>
    <col min="6147" max="6147" width="4.83203125" style="201" customWidth="1"/>
    <col min="6148" max="6148" width="5" style="201" customWidth="1"/>
    <col min="6149" max="6149" width="20" style="201" customWidth="1"/>
    <col min="6150" max="6150" width="87.5" style="201" customWidth="1"/>
    <col min="6151" max="6151" width="10.1640625" style="201" customWidth="1"/>
    <col min="6152" max="6152" width="13" style="201" customWidth="1"/>
    <col min="6153" max="6153" width="14.83203125" style="201" customWidth="1"/>
    <col min="6154" max="6154" width="27.33203125" style="201" customWidth="1"/>
    <col min="6155" max="6155" width="18" style="201" customWidth="1"/>
    <col min="6156" max="6156" width="10.83203125" style="201"/>
    <col min="6157" max="6165" width="0" style="201" hidden="1" customWidth="1"/>
    <col min="6166" max="6166" width="14.33203125" style="201" customWidth="1"/>
    <col min="6167" max="6167" width="19" style="201" customWidth="1"/>
    <col min="6168" max="6168" width="14.33203125" style="201" customWidth="1"/>
    <col min="6169" max="6169" width="17.5" style="201" customWidth="1"/>
    <col min="6170" max="6170" width="12.83203125" style="201" customWidth="1"/>
    <col min="6171" max="6171" width="17.5" style="201" customWidth="1"/>
    <col min="6172" max="6172" width="19" style="201" customWidth="1"/>
    <col min="6173" max="6173" width="12.83203125" style="201" customWidth="1"/>
    <col min="6174" max="6174" width="17.5" style="201" customWidth="1"/>
    <col min="6175" max="6175" width="19" style="201" customWidth="1"/>
    <col min="6176" max="6187" width="10.83203125" style="201"/>
    <col min="6188" max="6209" width="0" style="201" hidden="1" customWidth="1"/>
    <col min="6210" max="6400" width="10.83203125" style="201"/>
    <col min="6401" max="6401" width="9.6640625" style="201" customWidth="1"/>
    <col min="6402" max="6402" width="2" style="201" customWidth="1"/>
    <col min="6403" max="6403" width="4.83203125" style="201" customWidth="1"/>
    <col min="6404" max="6404" width="5" style="201" customWidth="1"/>
    <col min="6405" max="6405" width="20" style="201" customWidth="1"/>
    <col min="6406" max="6406" width="87.5" style="201" customWidth="1"/>
    <col min="6407" max="6407" width="10.1640625" style="201" customWidth="1"/>
    <col min="6408" max="6408" width="13" style="201" customWidth="1"/>
    <col min="6409" max="6409" width="14.83203125" style="201" customWidth="1"/>
    <col min="6410" max="6410" width="27.33203125" style="201" customWidth="1"/>
    <col min="6411" max="6411" width="18" style="201" customWidth="1"/>
    <col min="6412" max="6412" width="10.83203125" style="201"/>
    <col min="6413" max="6421" width="0" style="201" hidden="1" customWidth="1"/>
    <col min="6422" max="6422" width="14.33203125" style="201" customWidth="1"/>
    <col min="6423" max="6423" width="19" style="201" customWidth="1"/>
    <col min="6424" max="6424" width="14.33203125" style="201" customWidth="1"/>
    <col min="6425" max="6425" width="17.5" style="201" customWidth="1"/>
    <col min="6426" max="6426" width="12.83203125" style="201" customWidth="1"/>
    <col min="6427" max="6427" width="17.5" style="201" customWidth="1"/>
    <col min="6428" max="6428" width="19" style="201" customWidth="1"/>
    <col min="6429" max="6429" width="12.83203125" style="201" customWidth="1"/>
    <col min="6430" max="6430" width="17.5" style="201" customWidth="1"/>
    <col min="6431" max="6431" width="19" style="201" customWidth="1"/>
    <col min="6432" max="6443" width="10.83203125" style="201"/>
    <col min="6444" max="6465" width="0" style="201" hidden="1" customWidth="1"/>
    <col min="6466" max="6656" width="10.83203125" style="201"/>
    <col min="6657" max="6657" width="9.6640625" style="201" customWidth="1"/>
    <col min="6658" max="6658" width="2" style="201" customWidth="1"/>
    <col min="6659" max="6659" width="4.83203125" style="201" customWidth="1"/>
    <col min="6660" max="6660" width="5" style="201" customWidth="1"/>
    <col min="6661" max="6661" width="20" style="201" customWidth="1"/>
    <col min="6662" max="6662" width="87.5" style="201" customWidth="1"/>
    <col min="6663" max="6663" width="10.1640625" style="201" customWidth="1"/>
    <col min="6664" max="6664" width="13" style="201" customWidth="1"/>
    <col min="6665" max="6665" width="14.83203125" style="201" customWidth="1"/>
    <col min="6666" max="6666" width="27.33203125" style="201" customWidth="1"/>
    <col min="6667" max="6667" width="18" style="201" customWidth="1"/>
    <col min="6668" max="6668" width="10.83203125" style="201"/>
    <col min="6669" max="6677" width="0" style="201" hidden="1" customWidth="1"/>
    <col min="6678" max="6678" width="14.33203125" style="201" customWidth="1"/>
    <col min="6679" max="6679" width="19" style="201" customWidth="1"/>
    <col min="6680" max="6680" width="14.33203125" style="201" customWidth="1"/>
    <col min="6681" max="6681" width="17.5" style="201" customWidth="1"/>
    <col min="6682" max="6682" width="12.83203125" style="201" customWidth="1"/>
    <col min="6683" max="6683" width="17.5" style="201" customWidth="1"/>
    <col min="6684" max="6684" width="19" style="201" customWidth="1"/>
    <col min="6685" max="6685" width="12.83203125" style="201" customWidth="1"/>
    <col min="6686" max="6686" width="17.5" style="201" customWidth="1"/>
    <col min="6687" max="6687" width="19" style="201" customWidth="1"/>
    <col min="6688" max="6699" width="10.83203125" style="201"/>
    <col min="6700" max="6721" width="0" style="201" hidden="1" customWidth="1"/>
    <col min="6722" max="6912" width="10.83203125" style="201"/>
    <col min="6913" max="6913" width="9.6640625" style="201" customWidth="1"/>
    <col min="6914" max="6914" width="2" style="201" customWidth="1"/>
    <col min="6915" max="6915" width="4.83203125" style="201" customWidth="1"/>
    <col min="6916" max="6916" width="5" style="201" customWidth="1"/>
    <col min="6917" max="6917" width="20" style="201" customWidth="1"/>
    <col min="6918" max="6918" width="87.5" style="201" customWidth="1"/>
    <col min="6919" max="6919" width="10.1640625" style="201" customWidth="1"/>
    <col min="6920" max="6920" width="13" style="201" customWidth="1"/>
    <col min="6921" max="6921" width="14.83203125" style="201" customWidth="1"/>
    <col min="6922" max="6922" width="27.33203125" style="201" customWidth="1"/>
    <col min="6923" max="6923" width="18" style="201" customWidth="1"/>
    <col min="6924" max="6924" width="10.83203125" style="201"/>
    <col min="6925" max="6933" width="0" style="201" hidden="1" customWidth="1"/>
    <col min="6934" max="6934" width="14.33203125" style="201" customWidth="1"/>
    <col min="6935" max="6935" width="19" style="201" customWidth="1"/>
    <col min="6936" max="6936" width="14.33203125" style="201" customWidth="1"/>
    <col min="6937" max="6937" width="17.5" style="201" customWidth="1"/>
    <col min="6938" max="6938" width="12.83203125" style="201" customWidth="1"/>
    <col min="6939" max="6939" width="17.5" style="201" customWidth="1"/>
    <col min="6940" max="6940" width="19" style="201" customWidth="1"/>
    <col min="6941" max="6941" width="12.83203125" style="201" customWidth="1"/>
    <col min="6942" max="6942" width="17.5" style="201" customWidth="1"/>
    <col min="6943" max="6943" width="19" style="201" customWidth="1"/>
    <col min="6944" max="6955" width="10.83203125" style="201"/>
    <col min="6956" max="6977" width="0" style="201" hidden="1" customWidth="1"/>
    <col min="6978" max="7168" width="10.83203125" style="201"/>
    <col min="7169" max="7169" width="9.6640625" style="201" customWidth="1"/>
    <col min="7170" max="7170" width="2" style="201" customWidth="1"/>
    <col min="7171" max="7171" width="4.83203125" style="201" customWidth="1"/>
    <col min="7172" max="7172" width="5" style="201" customWidth="1"/>
    <col min="7173" max="7173" width="20" style="201" customWidth="1"/>
    <col min="7174" max="7174" width="87.5" style="201" customWidth="1"/>
    <col min="7175" max="7175" width="10.1640625" style="201" customWidth="1"/>
    <col min="7176" max="7176" width="13" style="201" customWidth="1"/>
    <col min="7177" max="7177" width="14.83203125" style="201" customWidth="1"/>
    <col min="7178" max="7178" width="27.33203125" style="201" customWidth="1"/>
    <col min="7179" max="7179" width="18" style="201" customWidth="1"/>
    <col min="7180" max="7180" width="10.83203125" style="201"/>
    <col min="7181" max="7189" width="0" style="201" hidden="1" customWidth="1"/>
    <col min="7190" max="7190" width="14.33203125" style="201" customWidth="1"/>
    <col min="7191" max="7191" width="19" style="201" customWidth="1"/>
    <col min="7192" max="7192" width="14.33203125" style="201" customWidth="1"/>
    <col min="7193" max="7193" width="17.5" style="201" customWidth="1"/>
    <col min="7194" max="7194" width="12.83203125" style="201" customWidth="1"/>
    <col min="7195" max="7195" width="17.5" style="201" customWidth="1"/>
    <col min="7196" max="7196" width="19" style="201" customWidth="1"/>
    <col min="7197" max="7197" width="12.83203125" style="201" customWidth="1"/>
    <col min="7198" max="7198" width="17.5" style="201" customWidth="1"/>
    <col min="7199" max="7199" width="19" style="201" customWidth="1"/>
    <col min="7200" max="7211" width="10.83203125" style="201"/>
    <col min="7212" max="7233" width="0" style="201" hidden="1" customWidth="1"/>
    <col min="7234" max="7424" width="10.83203125" style="201"/>
    <col min="7425" max="7425" width="9.6640625" style="201" customWidth="1"/>
    <col min="7426" max="7426" width="2" style="201" customWidth="1"/>
    <col min="7427" max="7427" width="4.83203125" style="201" customWidth="1"/>
    <col min="7428" max="7428" width="5" style="201" customWidth="1"/>
    <col min="7429" max="7429" width="20" style="201" customWidth="1"/>
    <col min="7430" max="7430" width="87.5" style="201" customWidth="1"/>
    <col min="7431" max="7431" width="10.1640625" style="201" customWidth="1"/>
    <col min="7432" max="7432" width="13" style="201" customWidth="1"/>
    <col min="7433" max="7433" width="14.83203125" style="201" customWidth="1"/>
    <col min="7434" max="7434" width="27.33203125" style="201" customWidth="1"/>
    <col min="7435" max="7435" width="18" style="201" customWidth="1"/>
    <col min="7436" max="7436" width="10.83203125" style="201"/>
    <col min="7437" max="7445" width="0" style="201" hidden="1" customWidth="1"/>
    <col min="7446" max="7446" width="14.33203125" style="201" customWidth="1"/>
    <col min="7447" max="7447" width="19" style="201" customWidth="1"/>
    <col min="7448" max="7448" width="14.33203125" style="201" customWidth="1"/>
    <col min="7449" max="7449" width="17.5" style="201" customWidth="1"/>
    <col min="7450" max="7450" width="12.83203125" style="201" customWidth="1"/>
    <col min="7451" max="7451" width="17.5" style="201" customWidth="1"/>
    <col min="7452" max="7452" width="19" style="201" customWidth="1"/>
    <col min="7453" max="7453" width="12.83203125" style="201" customWidth="1"/>
    <col min="7454" max="7454" width="17.5" style="201" customWidth="1"/>
    <col min="7455" max="7455" width="19" style="201" customWidth="1"/>
    <col min="7456" max="7467" width="10.83203125" style="201"/>
    <col min="7468" max="7489" width="0" style="201" hidden="1" customWidth="1"/>
    <col min="7490" max="7680" width="10.83203125" style="201"/>
    <col min="7681" max="7681" width="9.6640625" style="201" customWidth="1"/>
    <col min="7682" max="7682" width="2" style="201" customWidth="1"/>
    <col min="7683" max="7683" width="4.83203125" style="201" customWidth="1"/>
    <col min="7684" max="7684" width="5" style="201" customWidth="1"/>
    <col min="7685" max="7685" width="20" style="201" customWidth="1"/>
    <col min="7686" max="7686" width="87.5" style="201" customWidth="1"/>
    <col min="7687" max="7687" width="10.1640625" style="201" customWidth="1"/>
    <col min="7688" max="7688" width="13" style="201" customWidth="1"/>
    <col min="7689" max="7689" width="14.83203125" style="201" customWidth="1"/>
    <col min="7690" max="7690" width="27.33203125" style="201" customWidth="1"/>
    <col min="7691" max="7691" width="18" style="201" customWidth="1"/>
    <col min="7692" max="7692" width="10.83203125" style="201"/>
    <col min="7693" max="7701" width="0" style="201" hidden="1" customWidth="1"/>
    <col min="7702" max="7702" width="14.33203125" style="201" customWidth="1"/>
    <col min="7703" max="7703" width="19" style="201" customWidth="1"/>
    <col min="7704" max="7704" width="14.33203125" style="201" customWidth="1"/>
    <col min="7705" max="7705" width="17.5" style="201" customWidth="1"/>
    <col min="7706" max="7706" width="12.83203125" style="201" customWidth="1"/>
    <col min="7707" max="7707" width="17.5" style="201" customWidth="1"/>
    <col min="7708" max="7708" width="19" style="201" customWidth="1"/>
    <col min="7709" max="7709" width="12.83203125" style="201" customWidth="1"/>
    <col min="7710" max="7710" width="17.5" style="201" customWidth="1"/>
    <col min="7711" max="7711" width="19" style="201" customWidth="1"/>
    <col min="7712" max="7723" width="10.83203125" style="201"/>
    <col min="7724" max="7745" width="0" style="201" hidden="1" customWidth="1"/>
    <col min="7746" max="7936" width="10.83203125" style="201"/>
    <col min="7937" max="7937" width="9.6640625" style="201" customWidth="1"/>
    <col min="7938" max="7938" width="2" style="201" customWidth="1"/>
    <col min="7939" max="7939" width="4.83203125" style="201" customWidth="1"/>
    <col min="7940" max="7940" width="5" style="201" customWidth="1"/>
    <col min="7941" max="7941" width="20" style="201" customWidth="1"/>
    <col min="7942" max="7942" width="87.5" style="201" customWidth="1"/>
    <col min="7943" max="7943" width="10.1640625" style="201" customWidth="1"/>
    <col min="7944" max="7944" width="13" style="201" customWidth="1"/>
    <col min="7945" max="7945" width="14.83203125" style="201" customWidth="1"/>
    <col min="7946" max="7946" width="27.33203125" style="201" customWidth="1"/>
    <col min="7947" max="7947" width="18" style="201" customWidth="1"/>
    <col min="7948" max="7948" width="10.83203125" style="201"/>
    <col min="7949" max="7957" width="0" style="201" hidden="1" customWidth="1"/>
    <col min="7958" max="7958" width="14.33203125" style="201" customWidth="1"/>
    <col min="7959" max="7959" width="19" style="201" customWidth="1"/>
    <col min="7960" max="7960" width="14.33203125" style="201" customWidth="1"/>
    <col min="7961" max="7961" width="17.5" style="201" customWidth="1"/>
    <col min="7962" max="7962" width="12.83203125" style="201" customWidth="1"/>
    <col min="7963" max="7963" width="17.5" style="201" customWidth="1"/>
    <col min="7964" max="7964" width="19" style="201" customWidth="1"/>
    <col min="7965" max="7965" width="12.83203125" style="201" customWidth="1"/>
    <col min="7966" max="7966" width="17.5" style="201" customWidth="1"/>
    <col min="7967" max="7967" width="19" style="201" customWidth="1"/>
    <col min="7968" max="7979" width="10.83203125" style="201"/>
    <col min="7980" max="8001" width="0" style="201" hidden="1" customWidth="1"/>
    <col min="8002" max="8192" width="10.83203125" style="201"/>
    <col min="8193" max="8193" width="9.6640625" style="201" customWidth="1"/>
    <col min="8194" max="8194" width="2" style="201" customWidth="1"/>
    <col min="8195" max="8195" width="4.83203125" style="201" customWidth="1"/>
    <col min="8196" max="8196" width="5" style="201" customWidth="1"/>
    <col min="8197" max="8197" width="20" style="201" customWidth="1"/>
    <col min="8198" max="8198" width="87.5" style="201" customWidth="1"/>
    <col min="8199" max="8199" width="10.1640625" style="201" customWidth="1"/>
    <col min="8200" max="8200" width="13" style="201" customWidth="1"/>
    <col min="8201" max="8201" width="14.83203125" style="201" customWidth="1"/>
    <col min="8202" max="8202" width="27.33203125" style="201" customWidth="1"/>
    <col min="8203" max="8203" width="18" style="201" customWidth="1"/>
    <col min="8204" max="8204" width="10.83203125" style="201"/>
    <col min="8205" max="8213" width="0" style="201" hidden="1" customWidth="1"/>
    <col min="8214" max="8214" width="14.33203125" style="201" customWidth="1"/>
    <col min="8215" max="8215" width="19" style="201" customWidth="1"/>
    <col min="8216" max="8216" width="14.33203125" style="201" customWidth="1"/>
    <col min="8217" max="8217" width="17.5" style="201" customWidth="1"/>
    <col min="8218" max="8218" width="12.83203125" style="201" customWidth="1"/>
    <col min="8219" max="8219" width="17.5" style="201" customWidth="1"/>
    <col min="8220" max="8220" width="19" style="201" customWidth="1"/>
    <col min="8221" max="8221" width="12.83203125" style="201" customWidth="1"/>
    <col min="8222" max="8222" width="17.5" style="201" customWidth="1"/>
    <col min="8223" max="8223" width="19" style="201" customWidth="1"/>
    <col min="8224" max="8235" width="10.83203125" style="201"/>
    <col min="8236" max="8257" width="0" style="201" hidden="1" customWidth="1"/>
    <col min="8258" max="8448" width="10.83203125" style="201"/>
    <col min="8449" max="8449" width="9.6640625" style="201" customWidth="1"/>
    <col min="8450" max="8450" width="2" style="201" customWidth="1"/>
    <col min="8451" max="8451" width="4.83203125" style="201" customWidth="1"/>
    <col min="8452" max="8452" width="5" style="201" customWidth="1"/>
    <col min="8453" max="8453" width="20" style="201" customWidth="1"/>
    <col min="8454" max="8454" width="87.5" style="201" customWidth="1"/>
    <col min="8455" max="8455" width="10.1640625" style="201" customWidth="1"/>
    <col min="8456" max="8456" width="13" style="201" customWidth="1"/>
    <col min="8457" max="8457" width="14.83203125" style="201" customWidth="1"/>
    <col min="8458" max="8458" width="27.33203125" style="201" customWidth="1"/>
    <col min="8459" max="8459" width="18" style="201" customWidth="1"/>
    <col min="8460" max="8460" width="10.83203125" style="201"/>
    <col min="8461" max="8469" width="0" style="201" hidden="1" customWidth="1"/>
    <col min="8470" max="8470" width="14.33203125" style="201" customWidth="1"/>
    <col min="8471" max="8471" width="19" style="201" customWidth="1"/>
    <col min="8472" max="8472" width="14.33203125" style="201" customWidth="1"/>
    <col min="8473" max="8473" width="17.5" style="201" customWidth="1"/>
    <col min="8474" max="8474" width="12.83203125" style="201" customWidth="1"/>
    <col min="8475" max="8475" width="17.5" style="201" customWidth="1"/>
    <col min="8476" max="8476" width="19" style="201" customWidth="1"/>
    <col min="8477" max="8477" width="12.83203125" style="201" customWidth="1"/>
    <col min="8478" max="8478" width="17.5" style="201" customWidth="1"/>
    <col min="8479" max="8479" width="19" style="201" customWidth="1"/>
    <col min="8480" max="8491" width="10.83203125" style="201"/>
    <col min="8492" max="8513" width="0" style="201" hidden="1" customWidth="1"/>
    <col min="8514" max="8704" width="10.83203125" style="201"/>
    <col min="8705" max="8705" width="9.6640625" style="201" customWidth="1"/>
    <col min="8706" max="8706" width="2" style="201" customWidth="1"/>
    <col min="8707" max="8707" width="4.83203125" style="201" customWidth="1"/>
    <col min="8708" max="8708" width="5" style="201" customWidth="1"/>
    <col min="8709" max="8709" width="20" style="201" customWidth="1"/>
    <col min="8710" max="8710" width="87.5" style="201" customWidth="1"/>
    <col min="8711" max="8711" width="10.1640625" style="201" customWidth="1"/>
    <col min="8712" max="8712" width="13" style="201" customWidth="1"/>
    <col min="8713" max="8713" width="14.83203125" style="201" customWidth="1"/>
    <col min="8714" max="8714" width="27.33203125" style="201" customWidth="1"/>
    <col min="8715" max="8715" width="18" style="201" customWidth="1"/>
    <col min="8716" max="8716" width="10.83203125" style="201"/>
    <col min="8717" max="8725" width="0" style="201" hidden="1" customWidth="1"/>
    <col min="8726" max="8726" width="14.33203125" style="201" customWidth="1"/>
    <col min="8727" max="8727" width="19" style="201" customWidth="1"/>
    <col min="8728" max="8728" width="14.33203125" style="201" customWidth="1"/>
    <col min="8729" max="8729" width="17.5" style="201" customWidth="1"/>
    <col min="8730" max="8730" width="12.83203125" style="201" customWidth="1"/>
    <col min="8731" max="8731" width="17.5" style="201" customWidth="1"/>
    <col min="8732" max="8732" width="19" style="201" customWidth="1"/>
    <col min="8733" max="8733" width="12.83203125" style="201" customWidth="1"/>
    <col min="8734" max="8734" width="17.5" style="201" customWidth="1"/>
    <col min="8735" max="8735" width="19" style="201" customWidth="1"/>
    <col min="8736" max="8747" width="10.83203125" style="201"/>
    <col min="8748" max="8769" width="0" style="201" hidden="1" customWidth="1"/>
    <col min="8770" max="8960" width="10.83203125" style="201"/>
    <col min="8961" max="8961" width="9.6640625" style="201" customWidth="1"/>
    <col min="8962" max="8962" width="2" style="201" customWidth="1"/>
    <col min="8963" max="8963" width="4.83203125" style="201" customWidth="1"/>
    <col min="8964" max="8964" width="5" style="201" customWidth="1"/>
    <col min="8965" max="8965" width="20" style="201" customWidth="1"/>
    <col min="8966" max="8966" width="87.5" style="201" customWidth="1"/>
    <col min="8967" max="8967" width="10.1640625" style="201" customWidth="1"/>
    <col min="8968" max="8968" width="13" style="201" customWidth="1"/>
    <col min="8969" max="8969" width="14.83203125" style="201" customWidth="1"/>
    <col min="8970" max="8970" width="27.33203125" style="201" customWidth="1"/>
    <col min="8971" max="8971" width="18" style="201" customWidth="1"/>
    <col min="8972" max="8972" width="10.83203125" style="201"/>
    <col min="8973" max="8981" width="0" style="201" hidden="1" customWidth="1"/>
    <col min="8982" max="8982" width="14.33203125" style="201" customWidth="1"/>
    <col min="8983" max="8983" width="19" style="201" customWidth="1"/>
    <col min="8984" max="8984" width="14.33203125" style="201" customWidth="1"/>
    <col min="8985" max="8985" width="17.5" style="201" customWidth="1"/>
    <col min="8986" max="8986" width="12.83203125" style="201" customWidth="1"/>
    <col min="8987" max="8987" width="17.5" style="201" customWidth="1"/>
    <col min="8988" max="8988" width="19" style="201" customWidth="1"/>
    <col min="8989" max="8989" width="12.83203125" style="201" customWidth="1"/>
    <col min="8990" max="8990" width="17.5" style="201" customWidth="1"/>
    <col min="8991" max="8991" width="19" style="201" customWidth="1"/>
    <col min="8992" max="9003" width="10.83203125" style="201"/>
    <col min="9004" max="9025" width="0" style="201" hidden="1" customWidth="1"/>
    <col min="9026" max="9216" width="10.83203125" style="201"/>
    <col min="9217" max="9217" width="9.6640625" style="201" customWidth="1"/>
    <col min="9218" max="9218" width="2" style="201" customWidth="1"/>
    <col min="9219" max="9219" width="4.83203125" style="201" customWidth="1"/>
    <col min="9220" max="9220" width="5" style="201" customWidth="1"/>
    <col min="9221" max="9221" width="20" style="201" customWidth="1"/>
    <col min="9222" max="9222" width="87.5" style="201" customWidth="1"/>
    <col min="9223" max="9223" width="10.1640625" style="201" customWidth="1"/>
    <col min="9224" max="9224" width="13" style="201" customWidth="1"/>
    <col min="9225" max="9225" width="14.83203125" style="201" customWidth="1"/>
    <col min="9226" max="9226" width="27.33203125" style="201" customWidth="1"/>
    <col min="9227" max="9227" width="18" style="201" customWidth="1"/>
    <col min="9228" max="9228" width="10.83203125" style="201"/>
    <col min="9229" max="9237" width="0" style="201" hidden="1" customWidth="1"/>
    <col min="9238" max="9238" width="14.33203125" style="201" customWidth="1"/>
    <col min="9239" max="9239" width="19" style="201" customWidth="1"/>
    <col min="9240" max="9240" width="14.33203125" style="201" customWidth="1"/>
    <col min="9241" max="9241" width="17.5" style="201" customWidth="1"/>
    <col min="9242" max="9242" width="12.83203125" style="201" customWidth="1"/>
    <col min="9243" max="9243" width="17.5" style="201" customWidth="1"/>
    <col min="9244" max="9244" width="19" style="201" customWidth="1"/>
    <col min="9245" max="9245" width="12.83203125" style="201" customWidth="1"/>
    <col min="9246" max="9246" width="17.5" style="201" customWidth="1"/>
    <col min="9247" max="9247" width="19" style="201" customWidth="1"/>
    <col min="9248" max="9259" width="10.83203125" style="201"/>
    <col min="9260" max="9281" width="0" style="201" hidden="1" customWidth="1"/>
    <col min="9282" max="9472" width="10.83203125" style="201"/>
    <col min="9473" max="9473" width="9.6640625" style="201" customWidth="1"/>
    <col min="9474" max="9474" width="2" style="201" customWidth="1"/>
    <col min="9475" max="9475" width="4.83203125" style="201" customWidth="1"/>
    <col min="9476" max="9476" width="5" style="201" customWidth="1"/>
    <col min="9477" max="9477" width="20" style="201" customWidth="1"/>
    <col min="9478" max="9478" width="87.5" style="201" customWidth="1"/>
    <col min="9479" max="9479" width="10.1640625" style="201" customWidth="1"/>
    <col min="9480" max="9480" width="13" style="201" customWidth="1"/>
    <col min="9481" max="9481" width="14.83203125" style="201" customWidth="1"/>
    <col min="9482" max="9482" width="27.33203125" style="201" customWidth="1"/>
    <col min="9483" max="9483" width="18" style="201" customWidth="1"/>
    <col min="9484" max="9484" width="10.83203125" style="201"/>
    <col min="9485" max="9493" width="0" style="201" hidden="1" customWidth="1"/>
    <col min="9494" max="9494" width="14.33203125" style="201" customWidth="1"/>
    <col min="9495" max="9495" width="19" style="201" customWidth="1"/>
    <col min="9496" max="9496" width="14.33203125" style="201" customWidth="1"/>
    <col min="9497" max="9497" width="17.5" style="201" customWidth="1"/>
    <col min="9498" max="9498" width="12.83203125" style="201" customWidth="1"/>
    <col min="9499" max="9499" width="17.5" style="201" customWidth="1"/>
    <col min="9500" max="9500" width="19" style="201" customWidth="1"/>
    <col min="9501" max="9501" width="12.83203125" style="201" customWidth="1"/>
    <col min="9502" max="9502" width="17.5" style="201" customWidth="1"/>
    <col min="9503" max="9503" width="19" style="201" customWidth="1"/>
    <col min="9504" max="9515" width="10.83203125" style="201"/>
    <col min="9516" max="9537" width="0" style="201" hidden="1" customWidth="1"/>
    <col min="9538" max="9728" width="10.83203125" style="201"/>
    <col min="9729" max="9729" width="9.6640625" style="201" customWidth="1"/>
    <col min="9730" max="9730" width="2" style="201" customWidth="1"/>
    <col min="9731" max="9731" width="4.83203125" style="201" customWidth="1"/>
    <col min="9732" max="9732" width="5" style="201" customWidth="1"/>
    <col min="9733" max="9733" width="20" style="201" customWidth="1"/>
    <col min="9734" max="9734" width="87.5" style="201" customWidth="1"/>
    <col min="9735" max="9735" width="10.1640625" style="201" customWidth="1"/>
    <col min="9736" max="9736" width="13" style="201" customWidth="1"/>
    <col min="9737" max="9737" width="14.83203125" style="201" customWidth="1"/>
    <col min="9738" max="9738" width="27.33203125" style="201" customWidth="1"/>
    <col min="9739" max="9739" width="18" style="201" customWidth="1"/>
    <col min="9740" max="9740" width="10.83203125" style="201"/>
    <col min="9741" max="9749" width="0" style="201" hidden="1" customWidth="1"/>
    <col min="9750" max="9750" width="14.33203125" style="201" customWidth="1"/>
    <col min="9751" max="9751" width="19" style="201" customWidth="1"/>
    <col min="9752" max="9752" width="14.33203125" style="201" customWidth="1"/>
    <col min="9753" max="9753" width="17.5" style="201" customWidth="1"/>
    <col min="9754" max="9754" width="12.83203125" style="201" customWidth="1"/>
    <col min="9755" max="9755" width="17.5" style="201" customWidth="1"/>
    <col min="9756" max="9756" width="19" style="201" customWidth="1"/>
    <col min="9757" max="9757" width="12.83203125" style="201" customWidth="1"/>
    <col min="9758" max="9758" width="17.5" style="201" customWidth="1"/>
    <col min="9759" max="9759" width="19" style="201" customWidth="1"/>
    <col min="9760" max="9771" width="10.83203125" style="201"/>
    <col min="9772" max="9793" width="0" style="201" hidden="1" customWidth="1"/>
    <col min="9794" max="9984" width="10.83203125" style="201"/>
    <col min="9985" max="9985" width="9.6640625" style="201" customWidth="1"/>
    <col min="9986" max="9986" width="2" style="201" customWidth="1"/>
    <col min="9987" max="9987" width="4.83203125" style="201" customWidth="1"/>
    <col min="9988" max="9988" width="5" style="201" customWidth="1"/>
    <col min="9989" max="9989" width="20" style="201" customWidth="1"/>
    <col min="9990" max="9990" width="87.5" style="201" customWidth="1"/>
    <col min="9991" max="9991" width="10.1640625" style="201" customWidth="1"/>
    <col min="9992" max="9992" width="13" style="201" customWidth="1"/>
    <col min="9993" max="9993" width="14.83203125" style="201" customWidth="1"/>
    <col min="9994" max="9994" width="27.33203125" style="201" customWidth="1"/>
    <col min="9995" max="9995" width="18" style="201" customWidth="1"/>
    <col min="9996" max="9996" width="10.83203125" style="201"/>
    <col min="9997" max="10005" width="0" style="201" hidden="1" customWidth="1"/>
    <col min="10006" max="10006" width="14.33203125" style="201" customWidth="1"/>
    <col min="10007" max="10007" width="19" style="201" customWidth="1"/>
    <col min="10008" max="10008" width="14.33203125" style="201" customWidth="1"/>
    <col min="10009" max="10009" width="17.5" style="201" customWidth="1"/>
    <col min="10010" max="10010" width="12.83203125" style="201" customWidth="1"/>
    <col min="10011" max="10011" width="17.5" style="201" customWidth="1"/>
    <col min="10012" max="10012" width="19" style="201" customWidth="1"/>
    <col min="10013" max="10013" width="12.83203125" style="201" customWidth="1"/>
    <col min="10014" max="10014" width="17.5" style="201" customWidth="1"/>
    <col min="10015" max="10015" width="19" style="201" customWidth="1"/>
    <col min="10016" max="10027" width="10.83203125" style="201"/>
    <col min="10028" max="10049" width="0" style="201" hidden="1" customWidth="1"/>
    <col min="10050" max="10240" width="10.83203125" style="201"/>
    <col min="10241" max="10241" width="9.6640625" style="201" customWidth="1"/>
    <col min="10242" max="10242" width="2" style="201" customWidth="1"/>
    <col min="10243" max="10243" width="4.83203125" style="201" customWidth="1"/>
    <col min="10244" max="10244" width="5" style="201" customWidth="1"/>
    <col min="10245" max="10245" width="20" style="201" customWidth="1"/>
    <col min="10246" max="10246" width="87.5" style="201" customWidth="1"/>
    <col min="10247" max="10247" width="10.1640625" style="201" customWidth="1"/>
    <col min="10248" max="10248" width="13" style="201" customWidth="1"/>
    <col min="10249" max="10249" width="14.83203125" style="201" customWidth="1"/>
    <col min="10250" max="10250" width="27.33203125" style="201" customWidth="1"/>
    <col min="10251" max="10251" width="18" style="201" customWidth="1"/>
    <col min="10252" max="10252" width="10.83203125" style="201"/>
    <col min="10253" max="10261" width="0" style="201" hidden="1" customWidth="1"/>
    <col min="10262" max="10262" width="14.33203125" style="201" customWidth="1"/>
    <col min="10263" max="10263" width="19" style="201" customWidth="1"/>
    <col min="10264" max="10264" width="14.33203125" style="201" customWidth="1"/>
    <col min="10265" max="10265" width="17.5" style="201" customWidth="1"/>
    <col min="10266" max="10266" width="12.83203125" style="201" customWidth="1"/>
    <col min="10267" max="10267" width="17.5" style="201" customWidth="1"/>
    <col min="10268" max="10268" width="19" style="201" customWidth="1"/>
    <col min="10269" max="10269" width="12.83203125" style="201" customWidth="1"/>
    <col min="10270" max="10270" width="17.5" style="201" customWidth="1"/>
    <col min="10271" max="10271" width="19" style="201" customWidth="1"/>
    <col min="10272" max="10283" width="10.83203125" style="201"/>
    <col min="10284" max="10305" width="0" style="201" hidden="1" customWidth="1"/>
    <col min="10306" max="10496" width="10.83203125" style="201"/>
    <col min="10497" max="10497" width="9.6640625" style="201" customWidth="1"/>
    <col min="10498" max="10498" width="2" style="201" customWidth="1"/>
    <col min="10499" max="10499" width="4.83203125" style="201" customWidth="1"/>
    <col min="10500" max="10500" width="5" style="201" customWidth="1"/>
    <col min="10501" max="10501" width="20" style="201" customWidth="1"/>
    <col min="10502" max="10502" width="87.5" style="201" customWidth="1"/>
    <col min="10503" max="10503" width="10.1640625" style="201" customWidth="1"/>
    <col min="10504" max="10504" width="13" style="201" customWidth="1"/>
    <col min="10505" max="10505" width="14.83203125" style="201" customWidth="1"/>
    <col min="10506" max="10506" width="27.33203125" style="201" customWidth="1"/>
    <col min="10507" max="10507" width="18" style="201" customWidth="1"/>
    <col min="10508" max="10508" width="10.83203125" style="201"/>
    <col min="10509" max="10517" width="0" style="201" hidden="1" customWidth="1"/>
    <col min="10518" max="10518" width="14.33203125" style="201" customWidth="1"/>
    <col min="10519" max="10519" width="19" style="201" customWidth="1"/>
    <col min="10520" max="10520" width="14.33203125" style="201" customWidth="1"/>
    <col min="10521" max="10521" width="17.5" style="201" customWidth="1"/>
    <col min="10522" max="10522" width="12.83203125" style="201" customWidth="1"/>
    <col min="10523" max="10523" width="17.5" style="201" customWidth="1"/>
    <col min="10524" max="10524" width="19" style="201" customWidth="1"/>
    <col min="10525" max="10525" width="12.83203125" style="201" customWidth="1"/>
    <col min="10526" max="10526" width="17.5" style="201" customWidth="1"/>
    <col min="10527" max="10527" width="19" style="201" customWidth="1"/>
    <col min="10528" max="10539" width="10.83203125" style="201"/>
    <col min="10540" max="10561" width="0" style="201" hidden="1" customWidth="1"/>
    <col min="10562" max="10752" width="10.83203125" style="201"/>
    <col min="10753" max="10753" width="9.6640625" style="201" customWidth="1"/>
    <col min="10754" max="10754" width="2" style="201" customWidth="1"/>
    <col min="10755" max="10755" width="4.83203125" style="201" customWidth="1"/>
    <col min="10756" max="10756" width="5" style="201" customWidth="1"/>
    <col min="10757" max="10757" width="20" style="201" customWidth="1"/>
    <col min="10758" max="10758" width="87.5" style="201" customWidth="1"/>
    <col min="10759" max="10759" width="10.1640625" style="201" customWidth="1"/>
    <col min="10760" max="10760" width="13" style="201" customWidth="1"/>
    <col min="10761" max="10761" width="14.83203125" style="201" customWidth="1"/>
    <col min="10762" max="10762" width="27.33203125" style="201" customWidth="1"/>
    <col min="10763" max="10763" width="18" style="201" customWidth="1"/>
    <col min="10764" max="10764" width="10.83203125" style="201"/>
    <col min="10765" max="10773" width="0" style="201" hidden="1" customWidth="1"/>
    <col min="10774" max="10774" width="14.33203125" style="201" customWidth="1"/>
    <col min="10775" max="10775" width="19" style="201" customWidth="1"/>
    <col min="10776" max="10776" width="14.33203125" style="201" customWidth="1"/>
    <col min="10777" max="10777" width="17.5" style="201" customWidth="1"/>
    <col min="10778" max="10778" width="12.83203125" style="201" customWidth="1"/>
    <col min="10779" max="10779" width="17.5" style="201" customWidth="1"/>
    <col min="10780" max="10780" width="19" style="201" customWidth="1"/>
    <col min="10781" max="10781" width="12.83203125" style="201" customWidth="1"/>
    <col min="10782" max="10782" width="17.5" style="201" customWidth="1"/>
    <col min="10783" max="10783" width="19" style="201" customWidth="1"/>
    <col min="10784" max="10795" width="10.83203125" style="201"/>
    <col min="10796" max="10817" width="0" style="201" hidden="1" customWidth="1"/>
    <col min="10818" max="11008" width="10.83203125" style="201"/>
    <col min="11009" max="11009" width="9.6640625" style="201" customWidth="1"/>
    <col min="11010" max="11010" width="2" style="201" customWidth="1"/>
    <col min="11011" max="11011" width="4.83203125" style="201" customWidth="1"/>
    <col min="11012" max="11012" width="5" style="201" customWidth="1"/>
    <col min="11013" max="11013" width="20" style="201" customWidth="1"/>
    <col min="11014" max="11014" width="87.5" style="201" customWidth="1"/>
    <col min="11015" max="11015" width="10.1640625" style="201" customWidth="1"/>
    <col min="11016" max="11016" width="13" style="201" customWidth="1"/>
    <col min="11017" max="11017" width="14.83203125" style="201" customWidth="1"/>
    <col min="11018" max="11018" width="27.33203125" style="201" customWidth="1"/>
    <col min="11019" max="11019" width="18" style="201" customWidth="1"/>
    <col min="11020" max="11020" width="10.83203125" style="201"/>
    <col min="11021" max="11029" width="0" style="201" hidden="1" customWidth="1"/>
    <col min="11030" max="11030" width="14.33203125" style="201" customWidth="1"/>
    <col min="11031" max="11031" width="19" style="201" customWidth="1"/>
    <col min="11032" max="11032" width="14.33203125" style="201" customWidth="1"/>
    <col min="11033" max="11033" width="17.5" style="201" customWidth="1"/>
    <col min="11034" max="11034" width="12.83203125" style="201" customWidth="1"/>
    <col min="11035" max="11035" width="17.5" style="201" customWidth="1"/>
    <col min="11036" max="11036" width="19" style="201" customWidth="1"/>
    <col min="11037" max="11037" width="12.83203125" style="201" customWidth="1"/>
    <col min="11038" max="11038" width="17.5" style="201" customWidth="1"/>
    <col min="11039" max="11039" width="19" style="201" customWidth="1"/>
    <col min="11040" max="11051" width="10.83203125" style="201"/>
    <col min="11052" max="11073" width="0" style="201" hidden="1" customWidth="1"/>
    <col min="11074" max="11264" width="10.83203125" style="201"/>
    <col min="11265" max="11265" width="9.6640625" style="201" customWidth="1"/>
    <col min="11266" max="11266" width="2" style="201" customWidth="1"/>
    <col min="11267" max="11267" width="4.83203125" style="201" customWidth="1"/>
    <col min="11268" max="11268" width="5" style="201" customWidth="1"/>
    <col min="11269" max="11269" width="20" style="201" customWidth="1"/>
    <col min="11270" max="11270" width="87.5" style="201" customWidth="1"/>
    <col min="11271" max="11271" width="10.1640625" style="201" customWidth="1"/>
    <col min="11272" max="11272" width="13" style="201" customWidth="1"/>
    <col min="11273" max="11273" width="14.83203125" style="201" customWidth="1"/>
    <col min="11274" max="11274" width="27.33203125" style="201" customWidth="1"/>
    <col min="11275" max="11275" width="18" style="201" customWidth="1"/>
    <col min="11276" max="11276" width="10.83203125" style="201"/>
    <col min="11277" max="11285" width="0" style="201" hidden="1" customWidth="1"/>
    <col min="11286" max="11286" width="14.33203125" style="201" customWidth="1"/>
    <col min="11287" max="11287" width="19" style="201" customWidth="1"/>
    <col min="11288" max="11288" width="14.33203125" style="201" customWidth="1"/>
    <col min="11289" max="11289" width="17.5" style="201" customWidth="1"/>
    <col min="11290" max="11290" width="12.83203125" style="201" customWidth="1"/>
    <col min="11291" max="11291" width="17.5" style="201" customWidth="1"/>
    <col min="11292" max="11292" width="19" style="201" customWidth="1"/>
    <col min="11293" max="11293" width="12.83203125" style="201" customWidth="1"/>
    <col min="11294" max="11294" width="17.5" style="201" customWidth="1"/>
    <col min="11295" max="11295" width="19" style="201" customWidth="1"/>
    <col min="11296" max="11307" width="10.83203125" style="201"/>
    <col min="11308" max="11329" width="0" style="201" hidden="1" customWidth="1"/>
    <col min="11330" max="11520" width="10.83203125" style="201"/>
    <col min="11521" max="11521" width="9.6640625" style="201" customWidth="1"/>
    <col min="11522" max="11522" width="2" style="201" customWidth="1"/>
    <col min="11523" max="11523" width="4.83203125" style="201" customWidth="1"/>
    <col min="11524" max="11524" width="5" style="201" customWidth="1"/>
    <col min="11525" max="11525" width="20" style="201" customWidth="1"/>
    <col min="11526" max="11526" width="87.5" style="201" customWidth="1"/>
    <col min="11527" max="11527" width="10.1640625" style="201" customWidth="1"/>
    <col min="11528" max="11528" width="13" style="201" customWidth="1"/>
    <col min="11529" max="11529" width="14.83203125" style="201" customWidth="1"/>
    <col min="11530" max="11530" width="27.33203125" style="201" customWidth="1"/>
    <col min="11531" max="11531" width="18" style="201" customWidth="1"/>
    <col min="11532" max="11532" width="10.83203125" style="201"/>
    <col min="11533" max="11541" width="0" style="201" hidden="1" customWidth="1"/>
    <col min="11542" max="11542" width="14.33203125" style="201" customWidth="1"/>
    <col min="11543" max="11543" width="19" style="201" customWidth="1"/>
    <col min="11544" max="11544" width="14.33203125" style="201" customWidth="1"/>
    <col min="11545" max="11545" width="17.5" style="201" customWidth="1"/>
    <col min="11546" max="11546" width="12.83203125" style="201" customWidth="1"/>
    <col min="11547" max="11547" width="17.5" style="201" customWidth="1"/>
    <col min="11548" max="11548" width="19" style="201" customWidth="1"/>
    <col min="11549" max="11549" width="12.83203125" style="201" customWidth="1"/>
    <col min="11550" max="11550" width="17.5" style="201" customWidth="1"/>
    <col min="11551" max="11551" width="19" style="201" customWidth="1"/>
    <col min="11552" max="11563" width="10.83203125" style="201"/>
    <col min="11564" max="11585" width="0" style="201" hidden="1" customWidth="1"/>
    <col min="11586" max="11776" width="10.83203125" style="201"/>
    <col min="11777" max="11777" width="9.6640625" style="201" customWidth="1"/>
    <col min="11778" max="11778" width="2" style="201" customWidth="1"/>
    <col min="11779" max="11779" width="4.83203125" style="201" customWidth="1"/>
    <col min="11780" max="11780" width="5" style="201" customWidth="1"/>
    <col min="11781" max="11781" width="20" style="201" customWidth="1"/>
    <col min="11782" max="11782" width="87.5" style="201" customWidth="1"/>
    <col min="11783" max="11783" width="10.1640625" style="201" customWidth="1"/>
    <col min="11784" max="11784" width="13" style="201" customWidth="1"/>
    <col min="11785" max="11785" width="14.83203125" style="201" customWidth="1"/>
    <col min="11786" max="11786" width="27.33203125" style="201" customWidth="1"/>
    <col min="11787" max="11787" width="18" style="201" customWidth="1"/>
    <col min="11788" max="11788" width="10.83203125" style="201"/>
    <col min="11789" max="11797" width="0" style="201" hidden="1" customWidth="1"/>
    <col min="11798" max="11798" width="14.33203125" style="201" customWidth="1"/>
    <col min="11799" max="11799" width="19" style="201" customWidth="1"/>
    <col min="11800" max="11800" width="14.33203125" style="201" customWidth="1"/>
    <col min="11801" max="11801" width="17.5" style="201" customWidth="1"/>
    <col min="11802" max="11802" width="12.83203125" style="201" customWidth="1"/>
    <col min="11803" max="11803" width="17.5" style="201" customWidth="1"/>
    <col min="11804" max="11804" width="19" style="201" customWidth="1"/>
    <col min="11805" max="11805" width="12.83203125" style="201" customWidth="1"/>
    <col min="11806" max="11806" width="17.5" style="201" customWidth="1"/>
    <col min="11807" max="11807" width="19" style="201" customWidth="1"/>
    <col min="11808" max="11819" width="10.83203125" style="201"/>
    <col min="11820" max="11841" width="0" style="201" hidden="1" customWidth="1"/>
    <col min="11842" max="12032" width="10.83203125" style="201"/>
    <col min="12033" max="12033" width="9.6640625" style="201" customWidth="1"/>
    <col min="12034" max="12034" width="2" style="201" customWidth="1"/>
    <col min="12035" max="12035" width="4.83203125" style="201" customWidth="1"/>
    <col min="12036" max="12036" width="5" style="201" customWidth="1"/>
    <col min="12037" max="12037" width="20" style="201" customWidth="1"/>
    <col min="12038" max="12038" width="87.5" style="201" customWidth="1"/>
    <col min="12039" max="12039" width="10.1640625" style="201" customWidth="1"/>
    <col min="12040" max="12040" width="13" style="201" customWidth="1"/>
    <col min="12041" max="12041" width="14.83203125" style="201" customWidth="1"/>
    <col min="12042" max="12042" width="27.33203125" style="201" customWidth="1"/>
    <col min="12043" max="12043" width="18" style="201" customWidth="1"/>
    <col min="12044" max="12044" width="10.83203125" style="201"/>
    <col min="12045" max="12053" width="0" style="201" hidden="1" customWidth="1"/>
    <col min="12054" max="12054" width="14.33203125" style="201" customWidth="1"/>
    <col min="12055" max="12055" width="19" style="201" customWidth="1"/>
    <col min="12056" max="12056" width="14.33203125" style="201" customWidth="1"/>
    <col min="12057" max="12057" width="17.5" style="201" customWidth="1"/>
    <col min="12058" max="12058" width="12.83203125" style="201" customWidth="1"/>
    <col min="12059" max="12059" width="17.5" style="201" customWidth="1"/>
    <col min="12060" max="12060" width="19" style="201" customWidth="1"/>
    <col min="12061" max="12061" width="12.83203125" style="201" customWidth="1"/>
    <col min="12062" max="12062" width="17.5" style="201" customWidth="1"/>
    <col min="12063" max="12063" width="19" style="201" customWidth="1"/>
    <col min="12064" max="12075" width="10.83203125" style="201"/>
    <col min="12076" max="12097" width="0" style="201" hidden="1" customWidth="1"/>
    <col min="12098" max="12288" width="10.83203125" style="201"/>
    <col min="12289" max="12289" width="9.6640625" style="201" customWidth="1"/>
    <col min="12290" max="12290" width="2" style="201" customWidth="1"/>
    <col min="12291" max="12291" width="4.83203125" style="201" customWidth="1"/>
    <col min="12292" max="12292" width="5" style="201" customWidth="1"/>
    <col min="12293" max="12293" width="20" style="201" customWidth="1"/>
    <col min="12294" max="12294" width="87.5" style="201" customWidth="1"/>
    <col min="12295" max="12295" width="10.1640625" style="201" customWidth="1"/>
    <col min="12296" max="12296" width="13" style="201" customWidth="1"/>
    <col min="12297" max="12297" width="14.83203125" style="201" customWidth="1"/>
    <col min="12298" max="12298" width="27.33203125" style="201" customWidth="1"/>
    <col min="12299" max="12299" width="18" style="201" customWidth="1"/>
    <col min="12300" max="12300" width="10.83203125" style="201"/>
    <col min="12301" max="12309" width="0" style="201" hidden="1" customWidth="1"/>
    <col min="12310" max="12310" width="14.33203125" style="201" customWidth="1"/>
    <col min="12311" max="12311" width="19" style="201" customWidth="1"/>
    <col min="12312" max="12312" width="14.33203125" style="201" customWidth="1"/>
    <col min="12313" max="12313" width="17.5" style="201" customWidth="1"/>
    <col min="12314" max="12314" width="12.83203125" style="201" customWidth="1"/>
    <col min="12315" max="12315" width="17.5" style="201" customWidth="1"/>
    <col min="12316" max="12316" width="19" style="201" customWidth="1"/>
    <col min="12317" max="12317" width="12.83203125" style="201" customWidth="1"/>
    <col min="12318" max="12318" width="17.5" style="201" customWidth="1"/>
    <col min="12319" max="12319" width="19" style="201" customWidth="1"/>
    <col min="12320" max="12331" width="10.83203125" style="201"/>
    <col min="12332" max="12353" width="0" style="201" hidden="1" customWidth="1"/>
    <col min="12354" max="12544" width="10.83203125" style="201"/>
    <col min="12545" max="12545" width="9.6640625" style="201" customWidth="1"/>
    <col min="12546" max="12546" width="2" style="201" customWidth="1"/>
    <col min="12547" max="12547" width="4.83203125" style="201" customWidth="1"/>
    <col min="12548" max="12548" width="5" style="201" customWidth="1"/>
    <col min="12549" max="12549" width="20" style="201" customWidth="1"/>
    <col min="12550" max="12550" width="87.5" style="201" customWidth="1"/>
    <col min="12551" max="12551" width="10.1640625" style="201" customWidth="1"/>
    <col min="12552" max="12552" width="13" style="201" customWidth="1"/>
    <col min="12553" max="12553" width="14.83203125" style="201" customWidth="1"/>
    <col min="12554" max="12554" width="27.33203125" style="201" customWidth="1"/>
    <col min="12555" max="12555" width="18" style="201" customWidth="1"/>
    <col min="12556" max="12556" width="10.83203125" style="201"/>
    <col min="12557" max="12565" width="0" style="201" hidden="1" customWidth="1"/>
    <col min="12566" max="12566" width="14.33203125" style="201" customWidth="1"/>
    <col min="12567" max="12567" width="19" style="201" customWidth="1"/>
    <col min="12568" max="12568" width="14.33203125" style="201" customWidth="1"/>
    <col min="12569" max="12569" width="17.5" style="201" customWidth="1"/>
    <col min="12570" max="12570" width="12.83203125" style="201" customWidth="1"/>
    <col min="12571" max="12571" width="17.5" style="201" customWidth="1"/>
    <col min="12572" max="12572" width="19" style="201" customWidth="1"/>
    <col min="12573" max="12573" width="12.83203125" style="201" customWidth="1"/>
    <col min="12574" max="12574" width="17.5" style="201" customWidth="1"/>
    <col min="12575" max="12575" width="19" style="201" customWidth="1"/>
    <col min="12576" max="12587" width="10.83203125" style="201"/>
    <col min="12588" max="12609" width="0" style="201" hidden="1" customWidth="1"/>
    <col min="12610" max="12800" width="10.83203125" style="201"/>
    <col min="12801" max="12801" width="9.6640625" style="201" customWidth="1"/>
    <col min="12802" max="12802" width="2" style="201" customWidth="1"/>
    <col min="12803" max="12803" width="4.83203125" style="201" customWidth="1"/>
    <col min="12804" max="12804" width="5" style="201" customWidth="1"/>
    <col min="12805" max="12805" width="20" style="201" customWidth="1"/>
    <col min="12806" max="12806" width="87.5" style="201" customWidth="1"/>
    <col min="12807" max="12807" width="10.1640625" style="201" customWidth="1"/>
    <col min="12808" max="12808" width="13" style="201" customWidth="1"/>
    <col min="12809" max="12809" width="14.83203125" style="201" customWidth="1"/>
    <col min="12810" max="12810" width="27.33203125" style="201" customWidth="1"/>
    <col min="12811" max="12811" width="18" style="201" customWidth="1"/>
    <col min="12812" max="12812" width="10.83203125" style="201"/>
    <col min="12813" max="12821" width="0" style="201" hidden="1" customWidth="1"/>
    <col min="12822" max="12822" width="14.33203125" style="201" customWidth="1"/>
    <col min="12823" max="12823" width="19" style="201" customWidth="1"/>
    <col min="12824" max="12824" width="14.33203125" style="201" customWidth="1"/>
    <col min="12825" max="12825" width="17.5" style="201" customWidth="1"/>
    <col min="12826" max="12826" width="12.83203125" style="201" customWidth="1"/>
    <col min="12827" max="12827" width="17.5" style="201" customWidth="1"/>
    <col min="12828" max="12828" width="19" style="201" customWidth="1"/>
    <col min="12829" max="12829" width="12.83203125" style="201" customWidth="1"/>
    <col min="12830" max="12830" width="17.5" style="201" customWidth="1"/>
    <col min="12831" max="12831" width="19" style="201" customWidth="1"/>
    <col min="12832" max="12843" width="10.83203125" style="201"/>
    <col min="12844" max="12865" width="0" style="201" hidden="1" customWidth="1"/>
    <col min="12866" max="13056" width="10.83203125" style="201"/>
    <col min="13057" max="13057" width="9.6640625" style="201" customWidth="1"/>
    <col min="13058" max="13058" width="2" style="201" customWidth="1"/>
    <col min="13059" max="13059" width="4.83203125" style="201" customWidth="1"/>
    <col min="13060" max="13060" width="5" style="201" customWidth="1"/>
    <col min="13061" max="13061" width="20" style="201" customWidth="1"/>
    <col min="13062" max="13062" width="87.5" style="201" customWidth="1"/>
    <col min="13063" max="13063" width="10.1640625" style="201" customWidth="1"/>
    <col min="13064" max="13064" width="13" style="201" customWidth="1"/>
    <col min="13065" max="13065" width="14.83203125" style="201" customWidth="1"/>
    <col min="13066" max="13066" width="27.33203125" style="201" customWidth="1"/>
    <col min="13067" max="13067" width="18" style="201" customWidth="1"/>
    <col min="13068" max="13068" width="10.83203125" style="201"/>
    <col min="13069" max="13077" width="0" style="201" hidden="1" customWidth="1"/>
    <col min="13078" max="13078" width="14.33203125" style="201" customWidth="1"/>
    <col min="13079" max="13079" width="19" style="201" customWidth="1"/>
    <col min="13080" max="13080" width="14.33203125" style="201" customWidth="1"/>
    <col min="13081" max="13081" width="17.5" style="201" customWidth="1"/>
    <col min="13082" max="13082" width="12.83203125" style="201" customWidth="1"/>
    <col min="13083" max="13083" width="17.5" style="201" customWidth="1"/>
    <col min="13084" max="13084" width="19" style="201" customWidth="1"/>
    <col min="13085" max="13085" width="12.83203125" style="201" customWidth="1"/>
    <col min="13086" max="13086" width="17.5" style="201" customWidth="1"/>
    <col min="13087" max="13087" width="19" style="201" customWidth="1"/>
    <col min="13088" max="13099" width="10.83203125" style="201"/>
    <col min="13100" max="13121" width="0" style="201" hidden="1" customWidth="1"/>
    <col min="13122" max="13312" width="10.83203125" style="201"/>
    <col min="13313" max="13313" width="9.6640625" style="201" customWidth="1"/>
    <col min="13314" max="13314" width="2" style="201" customWidth="1"/>
    <col min="13315" max="13315" width="4.83203125" style="201" customWidth="1"/>
    <col min="13316" max="13316" width="5" style="201" customWidth="1"/>
    <col min="13317" max="13317" width="20" style="201" customWidth="1"/>
    <col min="13318" max="13318" width="87.5" style="201" customWidth="1"/>
    <col min="13319" max="13319" width="10.1640625" style="201" customWidth="1"/>
    <col min="13320" max="13320" width="13" style="201" customWidth="1"/>
    <col min="13321" max="13321" width="14.83203125" style="201" customWidth="1"/>
    <col min="13322" max="13322" width="27.33203125" style="201" customWidth="1"/>
    <col min="13323" max="13323" width="18" style="201" customWidth="1"/>
    <col min="13324" max="13324" width="10.83203125" style="201"/>
    <col min="13325" max="13333" width="0" style="201" hidden="1" customWidth="1"/>
    <col min="13334" max="13334" width="14.33203125" style="201" customWidth="1"/>
    <col min="13335" max="13335" width="19" style="201" customWidth="1"/>
    <col min="13336" max="13336" width="14.33203125" style="201" customWidth="1"/>
    <col min="13337" max="13337" width="17.5" style="201" customWidth="1"/>
    <col min="13338" max="13338" width="12.83203125" style="201" customWidth="1"/>
    <col min="13339" max="13339" width="17.5" style="201" customWidth="1"/>
    <col min="13340" max="13340" width="19" style="201" customWidth="1"/>
    <col min="13341" max="13341" width="12.83203125" style="201" customWidth="1"/>
    <col min="13342" max="13342" width="17.5" style="201" customWidth="1"/>
    <col min="13343" max="13343" width="19" style="201" customWidth="1"/>
    <col min="13344" max="13355" width="10.83203125" style="201"/>
    <col min="13356" max="13377" width="0" style="201" hidden="1" customWidth="1"/>
    <col min="13378" max="13568" width="10.83203125" style="201"/>
    <col min="13569" max="13569" width="9.6640625" style="201" customWidth="1"/>
    <col min="13570" max="13570" width="2" style="201" customWidth="1"/>
    <col min="13571" max="13571" width="4.83203125" style="201" customWidth="1"/>
    <col min="13572" max="13572" width="5" style="201" customWidth="1"/>
    <col min="13573" max="13573" width="20" style="201" customWidth="1"/>
    <col min="13574" max="13574" width="87.5" style="201" customWidth="1"/>
    <col min="13575" max="13575" width="10.1640625" style="201" customWidth="1"/>
    <col min="13576" max="13576" width="13" style="201" customWidth="1"/>
    <col min="13577" max="13577" width="14.83203125" style="201" customWidth="1"/>
    <col min="13578" max="13578" width="27.33203125" style="201" customWidth="1"/>
    <col min="13579" max="13579" width="18" style="201" customWidth="1"/>
    <col min="13580" max="13580" width="10.83203125" style="201"/>
    <col min="13581" max="13589" width="0" style="201" hidden="1" customWidth="1"/>
    <col min="13590" max="13590" width="14.33203125" style="201" customWidth="1"/>
    <col min="13591" max="13591" width="19" style="201" customWidth="1"/>
    <col min="13592" max="13592" width="14.33203125" style="201" customWidth="1"/>
    <col min="13593" max="13593" width="17.5" style="201" customWidth="1"/>
    <col min="13594" max="13594" width="12.83203125" style="201" customWidth="1"/>
    <col min="13595" max="13595" width="17.5" style="201" customWidth="1"/>
    <col min="13596" max="13596" width="19" style="201" customWidth="1"/>
    <col min="13597" max="13597" width="12.83203125" style="201" customWidth="1"/>
    <col min="13598" max="13598" width="17.5" style="201" customWidth="1"/>
    <col min="13599" max="13599" width="19" style="201" customWidth="1"/>
    <col min="13600" max="13611" width="10.83203125" style="201"/>
    <col min="13612" max="13633" width="0" style="201" hidden="1" customWidth="1"/>
    <col min="13634" max="13824" width="10.83203125" style="201"/>
    <col min="13825" max="13825" width="9.6640625" style="201" customWidth="1"/>
    <col min="13826" max="13826" width="2" style="201" customWidth="1"/>
    <col min="13827" max="13827" width="4.83203125" style="201" customWidth="1"/>
    <col min="13828" max="13828" width="5" style="201" customWidth="1"/>
    <col min="13829" max="13829" width="20" style="201" customWidth="1"/>
    <col min="13830" max="13830" width="87.5" style="201" customWidth="1"/>
    <col min="13831" max="13831" width="10.1640625" style="201" customWidth="1"/>
    <col min="13832" max="13832" width="13" style="201" customWidth="1"/>
    <col min="13833" max="13833" width="14.83203125" style="201" customWidth="1"/>
    <col min="13834" max="13834" width="27.33203125" style="201" customWidth="1"/>
    <col min="13835" max="13835" width="18" style="201" customWidth="1"/>
    <col min="13836" max="13836" width="10.83203125" style="201"/>
    <col min="13837" max="13845" width="0" style="201" hidden="1" customWidth="1"/>
    <col min="13846" max="13846" width="14.33203125" style="201" customWidth="1"/>
    <col min="13847" max="13847" width="19" style="201" customWidth="1"/>
    <col min="13848" max="13848" width="14.33203125" style="201" customWidth="1"/>
    <col min="13849" max="13849" width="17.5" style="201" customWidth="1"/>
    <col min="13850" max="13850" width="12.83203125" style="201" customWidth="1"/>
    <col min="13851" max="13851" width="17.5" style="201" customWidth="1"/>
    <col min="13852" max="13852" width="19" style="201" customWidth="1"/>
    <col min="13853" max="13853" width="12.83203125" style="201" customWidth="1"/>
    <col min="13854" max="13854" width="17.5" style="201" customWidth="1"/>
    <col min="13855" max="13855" width="19" style="201" customWidth="1"/>
    <col min="13856" max="13867" width="10.83203125" style="201"/>
    <col min="13868" max="13889" width="0" style="201" hidden="1" customWidth="1"/>
    <col min="13890" max="14080" width="10.83203125" style="201"/>
    <col min="14081" max="14081" width="9.6640625" style="201" customWidth="1"/>
    <col min="14082" max="14082" width="2" style="201" customWidth="1"/>
    <col min="14083" max="14083" width="4.83203125" style="201" customWidth="1"/>
    <col min="14084" max="14084" width="5" style="201" customWidth="1"/>
    <col min="14085" max="14085" width="20" style="201" customWidth="1"/>
    <col min="14086" max="14086" width="87.5" style="201" customWidth="1"/>
    <col min="14087" max="14087" width="10.1640625" style="201" customWidth="1"/>
    <col min="14088" max="14088" width="13" style="201" customWidth="1"/>
    <col min="14089" max="14089" width="14.83203125" style="201" customWidth="1"/>
    <col min="14090" max="14090" width="27.33203125" style="201" customWidth="1"/>
    <col min="14091" max="14091" width="18" style="201" customWidth="1"/>
    <col min="14092" max="14092" width="10.83203125" style="201"/>
    <col min="14093" max="14101" width="0" style="201" hidden="1" customWidth="1"/>
    <col min="14102" max="14102" width="14.33203125" style="201" customWidth="1"/>
    <col min="14103" max="14103" width="19" style="201" customWidth="1"/>
    <col min="14104" max="14104" width="14.33203125" style="201" customWidth="1"/>
    <col min="14105" max="14105" width="17.5" style="201" customWidth="1"/>
    <col min="14106" max="14106" width="12.83203125" style="201" customWidth="1"/>
    <col min="14107" max="14107" width="17.5" style="201" customWidth="1"/>
    <col min="14108" max="14108" width="19" style="201" customWidth="1"/>
    <col min="14109" max="14109" width="12.83203125" style="201" customWidth="1"/>
    <col min="14110" max="14110" width="17.5" style="201" customWidth="1"/>
    <col min="14111" max="14111" width="19" style="201" customWidth="1"/>
    <col min="14112" max="14123" width="10.83203125" style="201"/>
    <col min="14124" max="14145" width="0" style="201" hidden="1" customWidth="1"/>
    <col min="14146" max="14336" width="10.83203125" style="201"/>
    <col min="14337" max="14337" width="9.6640625" style="201" customWidth="1"/>
    <col min="14338" max="14338" width="2" style="201" customWidth="1"/>
    <col min="14339" max="14339" width="4.83203125" style="201" customWidth="1"/>
    <col min="14340" max="14340" width="5" style="201" customWidth="1"/>
    <col min="14341" max="14341" width="20" style="201" customWidth="1"/>
    <col min="14342" max="14342" width="87.5" style="201" customWidth="1"/>
    <col min="14343" max="14343" width="10.1640625" style="201" customWidth="1"/>
    <col min="14344" max="14344" width="13" style="201" customWidth="1"/>
    <col min="14345" max="14345" width="14.83203125" style="201" customWidth="1"/>
    <col min="14346" max="14346" width="27.33203125" style="201" customWidth="1"/>
    <col min="14347" max="14347" width="18" style="201" customWidth="1"/>
    <col min="14348" max="14348" width="10.83203125" style="201"/>
    <col min="14349" max="14357" width="0" style="201" hidden="1" customWidth="1"/>
    <col min="14358" max="14358" width="14.33203125" style="201" customWidth="1"/>
    <col min="14359" max="14359" width="19" style="201" customWidth="1"/>
    <col min="14360" max="14360" width="14.33203125" style="201" customWidth="1"/>
    <col min="14361" max="14361" width="17.5" style="201" customWidth="1"/>
    <col min="14362" max="14362" width="12.83203125" style="201" customWidth="1"/>
    <col min="14363" max="14363" width="17.5" style="201" customWidth="1"/>
    <col min="14364" max="14364" width="19" style="201" customWidth="1"/>
    <col min="14365" max="14365" width="12.83203125" style="201" customWidth="1"/>
    <col min="14366" max="14366" width="17.5" style="201" customWidth="1"/>
    <col min="14367" max="14367" width="19" style="201" customWidth="1"/>
    <col min="14368" max="14379" width="10.83203125" style="201"/>
    <col min="14380" max="14401" width="0" style="201" hidden="1" customWidth="1"/>
    <col min="14402" max="14592" width="10.83203125" style="201"/>
    <col min="14593" max="14593" width="9.6640625" style="201" customWidth="1"/>
    <col min="14594" max="14594" width="2" style="201" customWidth="1"/>
    <col min="14595" max="14595" width="4.83203125" style="201" customWidth="1"/>
    <col min="14596" max="14596" width="5" style="201" customWidth="1"/>
    <col min="14597" max="14597" width="20" style="201" customWidth="1"/>
    <col min="14598" max="14598" width="87.5" style="201" customWidth="1"/>
    <col min="14599" max="14599" width="10.1640625" style="201" customWidth="1"/>
    <col min="14600" max="14600" width="13" style="201" customWidth="1"/>
    <col min="14601" max="14601" width="14.83203125" style="201" customWidth="1"/>
    <col min="14602" max="14602" width="27.33203125" style="201" customWidth="1"/>
    <col min="14603" max="14603" width="18" style="201" customWidth="1"/>
    <col min="14604" max="14604" width="10.83203125" style="201"/>
    <col min="14605" max="14613" width="0" style="201" hidden="1" customWidth="1"/>
    <col min="14614" max="14614" width="14.33203125" style="201" customWidth="1"/>
    <col min="14615" max="14615" width="19" style="201" customWidth="1"/>
    <col min="14616" max="14616" width="14.33203125" style="201" customWidth="1"/>
    <col min="14617" max="14617" width="17.5" style="201" customWidth="1"/>
    <col min="14618" max="14618" width="12.83203125" style="201" customWidth="1"/>
    <col min="14619" max="14619" width="17.5" style="201" customWidth="1"/>
    <col min="14620" max="14620" width="19" style="201" customWidth="1"/>
    <col min="14621" max="14621" width="12.83203125" style="201" customWidth="1"/>
    <col min="14622" max="14622" width="17.5" style="201" customWidth="1"/>
    <col min="14623" max="14623" width="19" style="201" customWidth="1"/>
    <col min="14624" max="14635" width="10.83203125" style="201"/>
    <col min="14636" max="14657" width="0" style="201" hidden="1" customWidth="1"/>
    <col min="14658" max="14848" width="10.83203125" style="201"/>
    <col min="14849" max="14849" width="9.6640625" style="201" customWidth="1"/>
    <col min="14850" max="14850" width="2" style="201" customWidth="1"/>
    <col min="14851" max="14851" width="4.83203125" style="201" customWidth="1"/>
    <col min="14852" max="14852" width="5" style="201" customWidth="1"/>
    <col min="14853" max="14853" width="20" style="201" customWidth="1"/>
    <col min="14854" max="14854" width="87.5" style="201" customWidth="1"/>
    <col min="14855" max="14855" width="10.1640625" style="201" customWidth="1"/>
    <col min="14856" max="14856" width="13" style="201" customWidth="1"/>
    <col min="14857" max="14857" width="14.83203125" style="201" customWidth="1"/>
    <col min="14858" max="14858" width="27.33203125" style="201" customWidth="1"/>
    <col min="14859" max="14859" width="18" style="201" customWidth="1"/>
    <col min="14860" max="14860" width="10.83203125" style="201"/>
    <col min="14861" max="14869" width="0" style="201" hidden="1" customWidth="1"/>
    <col min="14870" max="14870" width="14.33203125" style="201" customWidth="1"/>
    <col min="14871" max="14871" width="19" style="201" customWidth="1"/>
    <col min="14872" max="14872" width="14.33203125" style="201" customWidth="1"/>
    <col min="14873" max="14873" width="17.5" style="201" customWidth="1"/>
    <col min="14874" max="14874" width="12.83203125" style="201" customWidth="1"/>
    <col min="14875" max="14875" width="17.5" style="201" customWidth="1"/>
    <col min="14876" max="14876" width="19" style="201" customWidth="1"/>
    <col min="14877" max="14877" width="12.83203125" style="201" customWidth="1"/>
    <col min="14878" max="14878" width="17.5" style="201" customWidth="1"/>
    <col min="14879" max="14879" width="19" style="201" customWidth="1"/>
    <col min="14880" max="14891" width="10.83203125" style="201"/>
    <col min="14892" max="14913" width="0" style="201" hidden="1" customWidth="1"/>
    <col min="14914" max="15104" width="10.83203125" style="201"/>
    <col min="15105" max="15105" width="9.6640625" style="201" customWidth="1"/>
    <col min="15106" max="15106" width="2" style="201" customWidth="1"/>
    <col min="15107" max="15107" width="4.83203125" style="201" customWidth="1"/>
    <col min="15108" max="15108" width="5" style="201" customWidth="1"/>
    <col min="15109" max="15109" width="20" style="201" customWidth="1"/>
    <col min="15110" max="15110" width="87.5" style="201" customWidth="1"/>
    <col min="15111" max="15111" width="10.1640625" style="201" customWidth="1"/>
    <col min="15112" max="15112" width="13" style="201" customWidth="1"/>
    <col min="15113" max="15113" width="14.83203125" style="201" customWidth="1"/>
    <col min="15114" max="15114" width="27.33203125" style="201" customWidth="1"/>
    <col min="15115" max="15115" width="18" style="201" customWidth="1"/>
    <col min="15116" max="15116" width="10.83203125" style="201"/>
    <col min="15117" max="15125" width="0" style="201" hidden="1" customWidth="1"/>
    <col min="15126" max="15126" width="14.33203125" style="201" customWidth="1"/>
    <col min="15127" max="15127" width="19" style="201" customWidth="1"/>
    <col min="15128" max="15128" width="14.33203125" style="201" customWidth="1"/>
    <col min="15129" max="15129" width="17.5" style="201" customWidth="1"/>
    <col min="15130" max="15130" width="12.83203125" style="201" customWidth="1"/>
    <col min="15131" max="15131" width="17.5" style="201" customWidth="1"/>
    <col min="15132" max="15132" width="19" style="201" customWidth="1"/>
    <col min="15133" max="15133" width="12.83203125" style="201" customWidth="1"/>
    <col min="15134" max="15134" width="17.5" style="201" customWidth="1"/>
    <col min="15135" max="15135" width="19" style="201" customWidth="1"/>
    <col min="15136" max="15147" width="10.83203125" style="201"/>
    <col min="15148" max="15169" width="0" style="201" hidden="1" customWidth="1"/>
    <col min="15170" max="15360" width="10.83203125" style="201"/>
    <col min="15361" max="15361" width="9.6640625" style="201" customWidth="1"/>
    <col min="15362" max="15362" width="2" style="201" customWidth="1"/>
    <col min="15363" max="15363" width="4.83203125" style="201" customWidth="1"/>
    <col min="15364" max="15364" width="5" style="201" customWidth="1"/>
    <col min="15365" max="15365" width="20" style="201" customWidth="1"/>
    <col min="15366" max="15366" width="87.5" style="201" customWidth="1"/>
    <col min="15367" max="15367" width="10.1640625" style="201" customWidth="1"/>
    <col min="15368" max="15368" width="13" style="201" customWidth="1"/>
    <col min="15369" max="15369" width="14.83203125" style="201" customWidth="1"/>
    <col min="15370" max="15370" width="27.33203125" style="201" customWidth="1"/>
    <col min="15371" max="15371" width="18" style="201" customWidth="1"/>
    <col min="15372" max="15372" width="10.83203125" style="201"/>
    <col min="15373" max="15381" width="0" style="201" hidden="1" customWidth="1"/>
    <col min="15382" max="15382" width="14.33203125" style="201" customWidth="1"/>
    <col min="15383" max="15383" width="19" style="201" customWidth="1"/>
    <col min="15384" max="15384" width="14.33203125" style="201" customWidth="1"/>
    <col min="15385" max="15385" width="17.5" style="201" customWidth="1"/>
    <col min="15386" max="15386" width="12.83203125" style="201" customWidth="1"/>
    <col min="15387" max="15387" width="17.5" style="201" customWidth="1"/>
    <col min="15388" max="15388" width="19" style="201" customWidth="1"/>
    <col min="15389" max="15389" width="12.83203125" style="201" customWidth="1"/>
    <col min="15390" max="15390" width="17.5" style="201" customWidth="1"/>
    <col min="15391" max="15391" width="19" style="201" customWidth="1"/>
    <col min="15392" max="15403" width="10.83203125" style="201"/>
    <col min="15404" max="15425" width="0" style="201" hidden="1" customWidth="1"/>
    <col min="15426" max="15616" width="10.83203125" style="201"/>
    <col min="15617" max="15617" width="9.6640625" style="201" customWidth="1"/>
    <col min="15618" max="15618" width="2" style="201" customWidth="1"/>
    <col min="15619" max="15619" width="4.83203125" style="201" customWidth="1"/>
    <col min="15620" max="15620" width="5" style="201" customWidth="1"/>
    <col min="15621" max="15621" width="20" style="201" customWidth="1"/>
    <col min="15622" max="15622" width="87.5" style="201" customWidth="1"/>
    <col min="15623" max="15623" width="10.1640625" style="201" customWidth="1"/>
    <col min="15624" max="15624" width="13" style="201" customWidth="1"/>
    <col min="15625" max="15625" width="14.83203125" style="201" customWidth="1"/>
    <col min="15626" max="15626" width="27.33203125" style="201" customWidth="1"/>
    <col min="15627" max="15627" width="18" style="201" customWidth="1"/>
    <col min="15628" max="15628" width="10.83203125" style="201"/>
    <col min="15629" max="15637" width="0" style="201" hidden="1" customWidth="1"/>
    <col min="15638" max="15638" width="14.33203125" style="201" customWidth="1"/>
    <col min="15639" max="15639" width="19" style="201" customWidth="1"/>
    <col min="15640" max="15640" width="14.33203125" style="201" customWidth="1"/>
    <col min="15641" max="15641" width="17.5" style="201" customWidth="1"/>
    <col min="15642" max="15642" width="12.83203125" style="201" customWidth="1"/>
    <col min="15643" max="15643" width="17.5" style="201" customWidth="1"/>
    <col min="15644" max="15644" width="19" style="201" customWidth="1"/>
    <col min="15645" max="15645" width="12.83203125" style="201" customWidth="1"/>
    <col min="15646" max="15646" width="17.5" style="201" customWidth="1"/>
    <col min="15647" max="15647" width="19" style="201" customWidth="1"/>
    <col min="15648" max="15659" width="10.83203125" style="201"/>
    <col min="15660" max="15681" width="0" style="201" hidden="1" customWidth="1"/>
    <col min="15682" max="15872" width="10.83203125" style="201"/>
    <col min="15873" max="15873" width="9.6640625" style="201" customWidth="1"/>
    <col min="15874" max="15874" width="2" style="201" customWidth="1"/>
    <col min="15875" max="15875" width="4.83203125" style="201" customWidth="1"/>
    <col min="15876" max="15876" width="5" style="201" customWidth="1"/>
    <col min="15877" max="15877" width="20" style="201" customWidth="1"/>
    <col min="15878" max="15878" width="87.5" style="201" customWidth="1"/>
    <col min="15879" max="15879" width="10.1640625" style="201" customWidth="1"/>
    <col min="15880" max="15880" width="13" style="201" customWidth="1"/>
    <col min="15881" max="15881" width="14.83203125" style="201" customWidth="1"/>
    <col min="15882" max="15882" width="27.33203125" style="201" customWidth="1"/>
    <col min="15883" max="15883" width="18" style="201" customWidth="1"/>
    <col min="15884" max="15884" width="10.83203125" style="201"/>
    <col min="15885" max="15893" width="0" style="201" hidden="1" customWidth="1"/>
    <col min="15894" max="15894" width="14.33203125" style="201" customWidth="1"/>
    <col min="15895" max="15895" width="19" style="201" customWidth="1"/>
    <col min="15896" max="15896" width="14.33203125" style="201" customWidth="1"/>
    <col min="15897" max="15897" width="17.5" style="201" customWidth="1"/>
    <col min="15898" max="15898" width="12.83203125" style="201" customWidth="1"/>
    <col min="15899" max="15899" width="17.5" style="201" customWidth="1"/>
    <col min="15900" max="15900" width="19" style="201" customWidth="1"/>
    <col min="15901" max="15901" width="12.83203125" style="201" customWidth="1"/>
    <col min="15902" max="15902" width="17.5" style="201" customWidth="1"/>
    <col min="15903" max="15903" width="19" style="201" customWidth="1"/>
    <col min="15904" max="15915" width="10.83203125" style="201"/>
    <col min="15916" max="15937" width="0" style="201" hidden="1" customWidth="1"/>
    <col min="15938" max="16128" width="10.83203125" style="201"/>
    <col min="16129" max="16129" width="9.6640625" style="201" customWidth="1"/>
    <col min="16130" max="16130" width="2" style="201" customWidth="1"/>
    <col min="16131" max="16131" width="4.83203125" style="201" customWidth="1"/>
    <col min="16132" max="16132" width="5" style="201" customWidth="1"/>
    <col min="16133" max="16133" width="20" style="201" customWidth="1"/>
    <col min="16134" max="16134" width="87.5" style="201" customWidth="1"/>
    <col min="16135" max="16135" width="10.1640625" style="201" customWidth="1"/>
    <col min="16136" max="16136" width="13" style="201" customWidth="1"/>
    <col min="16137" max="16137" width="14.83203125" style="201" customWidth="1"/>
    <col min="16138" max="16138" width="27.33203125" style="201" customWidth="1"/>
    <col min="16139" max="16139" width="18" style="201" customWidth="1"/>
    <col min="16140" max="16140" width="10.83203125" style="201"/>
    <col min="16141" max="16149" width="0" style="201" hidden="1" customWidth="1"/>
    <col min="16150" max="16150" width="14.33203125" style="201" customWidth="1"/>
    <col min="16151" max="16151" width="19" style="201" customWidth="1"/>
    <col min="16152" max="16152" width="14.33203125" style="201" customWidth="1"/>
    <col min="16153" max="16153" width="17.5" style="201" customWidth="1"/>
    <col min="16154" max="16154" width="12.83203125" style="201" customWidth="1"/>
    <col min="16155" max="16155" width="17.5" style="201" customWidth="1"/>
    <col min="16156" max="16156" width="19" style="201" customWidth="1"/>
    <col min="16157" max="16157" width="12.83203125" style="201" customWidth="1"/>
    <col min="16158" max="16158" width="17.5" style="201" customWidth="1"/>
    <col min="16159" max="16159" width="19" style="201" customWidth="1"/>
    <col min="16160" max="16171" width="10.83203125" style="201"/>
    <col min="16172" max="16193" width="0" style="201" hidden="1" customWidth="1"/>
    <col min="16194" max="16384" width="10.83203125" style="201"/>
  </cols>
  <sheetData>
    <row r="1" spans="1:70" ht="21.75" customHeight="1" x14ac:dyDescent="0.3">
      <c r="A1" s="195"/>
      <c r="B1" s="196"/>
      <c r="C1" s="196"/>
      <c r="D1" s="197" t="s">
        <v>1</v>
      </c>
      <c r="E1" s="196"/>
      <c r="F1" s="198" t="s">
        <v>886</v>
      </c>
      <c r="G1" s="545" t="s">
        <v>887</v>
      </c>
      <c r="H1" s="545"/>
      <c r="I1" s="199"/>
      <c r="J1" s="198" t="s">
        <v>888</v>
      </c>
      <c r="K1" s="197" t="s">
        <v>97</v>
      </c>
      <c r="L1" s="198" t="s">
        <v>881</v>
      </c>
      <c r="M1" s="198"/>
      <c r="N1" s="198"/>
      <c r="O1" s="198"/>
      <c r="P1" s="198"/>
      <c r="Q1" s="198"/>
      <c r="R1" s="198"/>
      <c r="S1" s="198"/>
      <c r="T1" s="198"/>
      <c r="U1" s="200"/>
      <c r="V1" s="200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</row>
    <row r="2" spans="1:70" ht="36.950000000000003" customHeight="1" x14ac:dyDescent="0.3">
      <c r="L2" s="546" t="s">
        <v>7</v>
      </c>
      <c r="M2" s="547"/>
      <c r="N2" s="547"/>
      <c r="O2" s="547"/>
      <c r="P2" s="547"/>
      <c r="Q2" s="547"/>
      <c r="R2" s="547"/>
      <c r="S2" s="547"/>
      <c r="T2" s="547"/>
      <c r="U2" s="547"/>
      <c r="V2" s="547"/>
      <c r="AT2" s="203" t="s">
        <v>889</v>
      </c>
    </row>
    <row r="3" spans="1:70" ht="6.95" customHeight="1" x14ac:dyDescent="0.3">
      <c r="B3" s="204"/>
      <c r="C3" s="205"/>
      <c r="D3" s="205"/>
      <c r="E3" s="205"/>
      <c r="F3" s="205"/>
      <c r="G3" s="205"/>
      <c r="H3" s="205"/>
      <c r="I3" s="206"/>
      <c r="J3" s="205"/>
      <c r="K3" s="207"/>
      <c r="AT3" s="203" t="s">
        <v>98</v>
      </c>
    </row>
    <row r="4" spans="1:70" ht="36.950000000000003" customHeight="1" x14ac:dyDescent="0.3">
      <c r="B4" s="208"/>
      <c r="C4" s="209"/>
      <c r="D4" s="210" t="s">
        <v>890</v>
      </c>
      <c r="E4" s="209"/>
      <c r="F4" s="209"/>
      <c r="G4" s="209"/>
      <c r="H4" s="209"/>
      <c r="I4" s="211"/>
      <c r="J4" s="209"/>
      <c r="K4" s="212"/>
      <c r="M4" s="213" t="s">
        <v>12</v>
      </c>
      <c r="AT4" s="203" t="s">
        <v>4</v>
      </c>
    </row>
    <row r="5" spans="1:70" ht="6.95" customHeight="1" x14ac:dyDescent="0.3">
      <c r="B5" s="208"/>
      <c r="C5" s="209"/>
      <c r="D5" s="209"/>
      <c r="E5" s="209"/>
      <c r="F5" s="209"/>
      <c r="G5" s="209"/>
      <c r="H5" s="209"/>
      <c r="I5" s="211"/>
      <c r="J5" s="209"/>
      <c r="K5" s="212"/>
    </row>
    <row r="6" spans="1:70" ht="15" x14ac:dyDescent="0.3">
      <c r="B6" s="208"/>
      <c r="C6" s="209"/>
      <c r="D6" s="214" t="s">
        <v>18</v>
      </c>
      <c r="E6" s="209"/>
      <c r="F6" s="209"/>
      <c r="G6" s="209"/>
      <c r="H6" s="209"/>
      <c r="I6" s="211"/>
      <c r="J6" s="209"/>
      <c r="K6" s="212"/>
    </row>
    <row r="7" spans="1:70" ht="22.5" customHeight="1" x14ac:dyDescent="0.3">
      <c r="B7" s="208"/>
      <c r="C7" s="209"/>
      <c r="D7" s="209"/>
      <c r="E7" s="548" t="s">
        <v>1650</v>
      </c>
      <c r="F7" s="549"/>
      <c r="G7" s="549"/>
      <c r="H7" s="549"/>
      <c r="I7" s="211"/>
      <c r="J7" s="209"/>
      <c r="K7" s="212"/>
    </row>
    <row r="8" spans="1:70" s="215" customFormat="1" ht="15" x14ac:dyDescent="0.3">
      <c r="B8" s="216"/>
      <c r="C8" s="217"/>
      <c r="D8" s="214" t="s">
        <v>891</v>
      </c>
      <c r="E8" s="217"/>
      <c r="F8" s="217"/>
      <c r="G8" s="217"/>
      <c r="H8" s="217"/>
      <c r="I8" s="218"/>
      <c r="J8" s="217"/>
      <c r="K8" s="219"/>
    </row>
    <row r="9" spans="1:70" s="215" customFormat="1" ht="36.950000000000003" customHeight="1" x14ac:dyDescent="0.3">
      <c r="B9" s="216"/>
      <c r="C9" s="217"/>
      <c r="D9" s="217"/>
      <c r="E9" s="540" t="s">
        <v>892</v>
      </c>
      <c r="F9" s="541"/>
      <c r="G9" s="541"/>
      <c r="H9" s="541"/>
      <c r="I9" s="218"/>
      <c r="J9" s="217"/>
      <c r="K9" s="219"/>
    </row>
    <row r="10" spans="1:70" s="215" customFormat="1" x14ac:dyDescent="0.3">
      <c r="B10" s="216"/>
      <c r="C10" s="217"/>
      <c r="D10" s="217"/>
      <c r="E10" s="217"/>
      <c r="F10" s="217"/>
      <c r="G10" s="217"/>
      <c r="H10" s="217"/>
      <c r="I10" s="218"/>
      <c r="J10" s="217"/>
      <c r="K10" s="219"/>
    </row>
    <row r="11" spans="1:70" s="215" customFormat="1" ht="14.45" customHeight="1" x14ac:dyDescent="0.3">
      <c r="B11" s="216"/>
      <c r="C11" s="217"/>
      <c r="D11" s="214" t="s">
        <v>893</v>
      </c>
      <c r="E11" s="217"/>
      <c r="F11" s="220" t="s">
        <v>3</v>
      </c>
      <c r="G11" s="217"/>
      <c r="H11" s="217"/>
      <c r="I11" s="221" t="s">
        <v>22</v>
      </c>
      <c r="J11" s="220" t="s">
        <v>3</v>
      </c>
      <c r="K11" s="219"/>
    </row>
    <row r="12" spans="1:70" s="215" customFormat="1" ht="14.45" customHeight="1" x14ac:dyDescent="0.3">
      <c r="B12" s="216"/>
      <c r="C12" s="217"/>
      <c r="D12" s="214" t="s">
        <v>24</v>
      </c>
      <c r="E12" s="217"/>
      <c r="F12" s="220" t="s">
        <v>894</v>
      </c>
      <c r="G12" s="217"/>
      <c r="H12" s="217"/>
      <c r="I12" s="221" t="s">
        <v>26</v>
      </c>
      <c r="J12" s="222" t="s">
        <v>1651</v>
      </c>
      <c r="K12" s="219"/>
    </row>
    <row r="13" spans="1:70" s="215" customFormat="1" ht="10.9" customHeight="1" x14ac:dyDescent="0.3">
      <c r="B13" s="216"/>
      <c r="C13" s="217"/>
      <c r="D13" s="217"/>
      <c r="E13" s="217"/>
      <c r="F13" s="217"/>
      <c r="G13" s="217"/>
      <c r="H13" s="217"/>
      <c r="I13" s="218"/>
      <c r="J13" s="217"/>
      <c r="K13" s="219"/>
    </row>
    <row r="14" spans="1:70" s="215" customFormat="1" ht="14.45" customHeight="1" x14ac:dyDescent="0.3">
      <c r="B14" s="216"/>
      <c r="C14" s="217"/>
      <c r="D14" s="214" t="s">
        <v>895</v>
      </c>
      <c r="E14" s="217"/>
      <c r="F14" s="217"/>
      <c r="G14" s="217"/>
      <c r="H14" s="217"/>
      <c r="I14" s="221" t="s">
        <v>31</v>
      </c>
      <c r="J14" s="220" t="s">
        <v>3</v>
      </c>
      <c r="K14" s="219"/>
    </row>
    <row r="15" spans="1:70" s="215" customFormat="1" ht="18" customHeight="1" x14ac:dyDescent="0.3">
      <c r="B15" s="216"/>
      <c r="C15" s="217"/>
      <c r="D15" s="217"/>
      <c r="E15" s="220" t="s">
        <v>896</v>
      </c>
      <c r="F15" s="217"/>
      <c r="G15" s="217"/>
      <c r="H15" s="217"/>
      <c r="I15" s="221" t="s">
        <v>33</v>
      </c>
      <c r="J15" s="220" t="s">
        <v>3</v>
      </c>
      <c r="K15" s="219"/>
    </row>
    <row r="16" spans="1:70" s="215" customFormat="1" ht="6.95" customHeight="1" x14ac:dyDescent="0.3">
      <c r="B16" s="216"/>
      <c r="C16" s="217"/>
      <c r="D16" s="217"/>
      <c r="E16" s="217"/>
      <c r="F16" s="217"/>
      <c r="G16" s="217"/>
      <c r="H16" s="217"/>
      <c r="I16" s="218"/>
      <c r="J16" s="217"/>
      <c r="K16" s="219"/>
    </row>
    <row r="17" spans="2:11" s="215" customFormat="1" ht="14.45" customHeight="1" x14ac:dyDescent="0.3">
      <c r="B17" s="216"/>
      <c r="C17" s="217"/>
      <c r="D17" s="214" t="s">
        <v>897</v>
      </c>
      <c r="E17" s="217"/>
      <c r="F17" s="217"/>
      <c r="G17" s="217"/>
      <c r="H17" s="217"/>
      <c r="I17" s="221" t="s">
        <v>31</v>
      </c>
      <c r="J17" s="220" t="s">
        <v>3</v>
      </c>
      <c r="K17" s="219"/>
    </row>
    <row r="18" spans="2:11" s="215" customFormat="1" ht="18" customHeight="1" x14ac:dyDescent="0.3">
      <c r="B18" s="216"/>
      <c r="C18" s="217"/>
      <c r="D18" s="217"/>
      <c r="E18" s="220" t="s">
        <v>3</v>
      </c>
      <c r="F18" s="217"/>
      <c r="G18" s="217"/>
      <c r="H18" s="217"/>
      <c r="I18" s="221" t="s">
        <v>33</v>
      </c>
      <c r="J18" s="220" t="s">
        <v>3</v>
      </c>
      <c r="K18" s="219"/>
    </row>
    <row r="19" spans="2:11" s="215" customFormat="1" ht="6.95" customHeight="1" x14ac:dyDescent="0.3">
      <c r="B19" s="216"/>
      <c r="C19" s="217"/>
      <c r="D19" s="217"/>
      <c r="E19" s="217"/>
      <c r="F19" s="217"/>
      <c r="G19" s="217"/>
      <c r="H19" s="217"/>
      <c r="I19" s="218"/>
      <c r="J19" s="217"/>
      <c r="K19" s="219"/>
    </row>
    <row r="20" spans="2:11" s="215" customFormat="1" ht="14.45" customHeight="1" x14ac:dyDescent="0.3">
      <c r="B20" s="216"/>
      <c r="C20" s="217"/>
      <c r="D20" s="214" t="s">
        <v>36</v>
      </c>
      <c r="E20" s="217"/>
      <c r="F20" s="217"/>
      <c r="G20" s="217"/>
      <c r="H20" s="217"/>
      <c r="I20" s="221" t="s">
        <v>31</v>
      </c>
      <c r="J20" s="220" t="s">
        <v>3</v>
      </c>
      <c r="K20" s="219"/>
    </row>
    <row r="21" spans="2:11" s="215" customFormat="1" ht="18" customHeight="1" x14ac:dyDescent="0.3">
      <c r="B21" s="216"/>
      <c r="C21" s="217"/>
      <c r="D21" s="217"/>
      <c r="E21" s="220" t="s">
        <v>32</v>
      </c>
      <c r="F21" s="217"/>
      <c r="G21" s="217"/>
      <c r="H21" s="217"/>
      <c r="I21" s="221" t="s">
        <v>33</v>
      </c>
      <c r="J21" s="220" t="s">
        <v>3</v>
      </c>
      <c r="K21" s="219"/>
    </row>
    <row r="22" spans="2:11" s="215" customFormat="1" ht="6.95" customHeight="1" x14ac:dyDescent="0.3">
      <c r="B22" s="216"/>
      <c r="C22" s="217"/>
      <c r="D22" s="217"/>
      <c r="E22" s="217"/>
      <c r="F22" s="217"/>
      <c r="G22" s="217"/>
      <c r="H22" s="217"/>
      <c r="I22" s="218"/>
      <c r="J22" s="217"/>
      <c r="K22" s="219"/>
    </row>
    <row r="23" spans="2:11" s="215" customFormat="1" ht="14.45" customHeight="1" x14ac:dyDescent="0.3">
      <c r="B23" s="216"/>
      <c r="C23" s="217"/>
      <c r="D23" s="214" t="s">
        <v>39</v>
      </c>
      <c r="E23" s="217"/>
      <c r="F23" s="217"/>
      <c r="G23" s="217"/>
      <c r="H23" s="217"/>
      <c r="I23" s="218"/>
      <c r="J23" s="217"/>
      <c r="K23" s="219"/>
    </row>
    <row r="24" spans="2:11" s="227" customFormat="1" ht="134.25" customHeight="1" x14ac:dyDescent="0.3">
      <c r="B24" s="223"/>
      <c r="C24" s="224"/>
      <c r="D24" s="224"/>
      <c r="E24" s="550" t="s">
        <v>898</v>
      </c>
      <c r="F24" s="551"/>
      <c r="G24" s="551"/>
      <c r="H24" s="551"/>
      <c r="I24" s="225"/>
      <c r="J24" s="224"/>
      <c r="K24" s="226"/>
    </row>
    <row r="25" spans="2:11" s="215" customFormat="1" ht="6.95" customHeight="1" x14ac:dyDescent="0.3">
      <c r="B25" s="216"/>
      <c r="C25" s="217"/>
      <c r="D25" s="217"/>
      <c r="E25" s="217"/>
      <c r="F25" s="217"/>
      <c r="G25" s="217"/>
      <c r="H25" s="217"/>
      <c r="I25" s="218"/>
      <c r="J25" s="217"/>
      <c r="K25" s="219"/>
    </row>
    <row r="26" spans="2:11" s="215" customFormat="1" ht="6.95" customHeight="1" x14ac:dyDescent="0.3">
      <c r="B26" s="216"/>
      <c r="C26" s="217"/>
      <c r="D26" s="228"/>
      <c r="E26" s="228"/>
      <c r="F26" s="228"/>
      <c r="G26" s="228"/>
      <c r="H26" s="228"/>
      <c r="I26" s="229"/>
      <c r="J26" s="228"/>
      <c r="K26" s="230"/>
    </row>
    <row r="27" spans="2:11" s="215" customFormat="1" ht="25.35" customHeight="1" x14ac:dyDescent="0.3">
      <c r="B27" s="216"/>
      <c r="C27" s="217"/>
      <c r="D27" s="231" t="s">
        <v>44</v>
      </c>
      <c r="E27" s="217"/>
      <c r="F27" s="217"/>
      <c r="G27" s="217"/>
      <c r="H27" s="217"/>
      <c r="I27" s="218"/>
      <c r="J27" s="232">
        <f>ROUND(J84,2)</f>
        <v>0</v>
      </c>
      <c r="K27" s="219"/>
    </row>
    <row r="28" spans="2:11" s="215" customFormat="1" ht="6.95" customHeight="1" x14ac:dyDescent="0.3">
      <c r="B28" s="216"/>
      <c r="C28" s="217"/>
      <c r="D28" s="228"/>
      <c r="E28" s="228"/>
      <c r="F28" s="228"/>
      <c r="G28" s="228"/>
      <c r="H28" s="228"/>
      <c r="I28" s="229"/>
      <c r="J28" s="228"/>
      <c r="K28" s="230"/>
    </row>
    <row r="29" spans="2:11" s="215" customFormat="1" ht="14.45" customHeight="1" x14ac:dyDescent="0.3">
      <c r="B29" s="216"/>
      <c r="C29" s="217"/>
      <c r="D29" s="217"/>
      <c r="E29" s="217"/>
      <c r="F29" s="233" t="s">
        <v>899</v>
      </c>
      <c r="G29" s="217"/>
      <c r="H29" s="217"/>
      <c r="I29" s="234" t="s">
        <v>900</v>
      </c>
      <c r="J29" s="233" t="s">
        <v>901</v>
      </c>
      <c r="K29" s="219"/>
    </row>
    <row r="30" spans="2:11" s="215" customFormat="1" ht="14.45" customHeight="1" x14ac:dyDescent="0.3">
      <c r="B30" s="216"/>
      <c r="C30" s="217"/>
      <c r="D30" s="235" t="s">
        <v>45</v>
      </c>
      <c r="E30" s="235" t="s">
        <v>46</v>
      </c>
      <c r="F30" s="236">
        <f>ROUND(SUM(BE84:BE296), 2)</f>
        <v>0</v>
      </c>
      <c r="G30" s="217"/>
      <c r="H30" s="217"/>
      <c r="I30" s="237">
        <v>0.21</v>
      </c>
      <c r="J30" s="236">
        <f>ROUND(ROUND((SUM(BE84:BE296)), 2)*I30, 2)</f>
        <v>0</v>
      </c>
      <c r="K30" s="219"/>
    </row>
    <row r="31" spans="2:11" s="215" customFormat="1" ht="14.45" customHeight="1" x14ac:dyDescent="0.3">
      <c r="B31" s="216"/>
      <c r="C31" s="217"/>
      <c r="D31" s="217"/>
      <c r="E31" s="235" t="s">
        <v>48</v>
      </c>
      <c r="F31" s="236">
        <f>ROUND(SUM(BF84:BF296), 2)</f>
        <v>0</v>
      </c>
      <c r="G31" s="217"/>
      <c r="H31" s="217"/>
      <c r="I31" s="237">
        <v>0.15</v>
      </c>
      <c r="J31" s="236">
        <f>ROUND(ROUND((SUM(BF84:BF296)), 2)*I31, 2)</f>
        <v>0</v>
      </c>
      <c r="K31" s="219"/>
    </row>
    <row r="32" spans="2:11" s="215" customFormat="1" ht="14.45" hidden="1" customHeight="1" x14ac:dyDescent="0.3">
      <c r="B32" s="216"/>
      <c r="C32" s="217"/>
      <c r="D32" s="217"/>
      <c r="E32" s="235" t="s">
        <v>49</v>
      </c>
      <c r="F32" s="236">
        <f>ROUND(SUM(BG84:BG296), 2)</f>
        <v>0</v>
      </c>
      <c r="G32" s="217"/>
      <c r="H32" s="217"/>
      <c r="I32" s="237">
        <v>0.21</v>
      </c>
      <c r="J32" s="236">
        <v>0</v>
      </c>
      <c r="K32" s="219"/>
    </row>
    <row r="33" spans="2:11" s="215" customFormat="1" ht="14.45" hidden="1" customHeight="1" x14ac:dyDescent="0.3">
      <c r="B33" s="216"/>
      <c r="C33" s="217"/>
      <c r="D33" s="217"/>
      <c r="E33" s="235" t="s">
        <v>50</v>
      </c>
      <c r="F33" s="236">
        <f>ROUND(SUM(BH84:BH296), 2)</f>
        <v>0</v>
      </c>
      <c r="G33" s="217"/>
      <c r="H33" s="217"/>
      <c r="I33" s="237">
        <v>0.15</v>
      </c>
      <c r="J33" s="236">
        <v>0</v>
      </c>
      <c r="K33" s="219"/>
    </row>
    <row r="34" spans="2:11" s="215" customFormat="1" ht="14.45" hidden="1" customHeight="1" x14ac:dyDescent="0.3">
      <c r="B34" s="216"/>
      <c r="C34" s="217"/>
      <c r="D34" s="217"/>
      <c r="E34" s="235" t="s">
        <v>51</v>
      </c>
      <c r="F34" s="236">
        <f>ROUND(SUM(BI84:BI296), 2)</f>
        <v>0</v>
      </c>
      <c r="G34" s="217"/>
      <c r="H34" s="217"/>
      <c r="I34" s="237">
        <v>0</v>
      </c>
      <c r="J34" s="236">
        <v>0</v>
      </c>
      <c r="K34" s="219"/>
    </row>
    <row r="35" spans="2:11" s="215" customFormat="1" ht="6.95" customHeight="1" x14ac:dyDescent="0.3">
      <c r="B35" s="216"/>
      <c r="C35" s="217"/>
      <c r="D35" s="217"/>
      <c r="E35" s="217"/>
      <c r="F35" s="217"/>
      <c r="G35" s="217"/>
      <c r="H35" s="217"/>
      <c r="I35" s="218"/>
      <c r="J35" s="217"/>
      <c r="K35" s="219"/>
    </row>
    <row r="36" spans="2:11" s="215" customFormat="1" ht="25.35" customHeight="1" x14ac:dyDescent="0.3">
      <c r="B36" s="216"/>
      <c r="C36" s="238"/>
      <c r="D36" s="239" t="s">
        <v>52</v>
      </c>
      <c r="E36" s="240"/>
      <c r="F36" s="240"/>
      <c r="G36" s="241" t="s">
        <v>53</v>
      </c>
      <c r="H36" s="242" t="s">
        <v>54</v>
      </c>
      <c r="I36" s="243"/>
      <c r="J36" s="244">
        <f>SUM(J27:J34)</f>
        <v>0</v>
      </c>
      <c r="K36" s="245"/>
    </row>
    <row r="37" spans="2:11" s="215" customFormat="1" ht="14.45" customHeight="1" x14ac:dyDescent="0.3">
      <c r="B37" s="246"/>
      <c r="C37" s="247"/>
      <c r="D37" s="247"/>
      <c r="E37" s="247"/>
      <c r="F37" s="247"/>
      <c r="G37" s="247"/>
      <c r="H37" s="247"/>
      <c r="I37" s="248"/>
      <c r="J37" s="247"/>
      <c r="K37" s="249"/>
    </row>
    <row r="41" spans="2:11" s="215" customFormat="1" ht="6.95" customHeight="1" x14ac:dyDescent="0.3">
      <c r="B41" s="250"/>
      <c r="C41" s="251"/>
      <c r="D41" s="251"/>
      <c r="E41" s="251"/>
      <c r="F41" s="251"/>
      <c r="G41" s="251"/>
      <c r="H41" s="251"/>
      <c r="I41" s="252"/>
      <c r="J41" s="251"/>
      <c r="K41" s="253"/>
    </row>
    <row r="42" spans="2:11" s="215" customFormat="1" ht="36.950000000000003" customHeight="1" x14ac:dyDescent="0.3">
      <c r="B42" s="216"/>
      <c r="C42" s="210" t="s">
        <v>902</v>
      </c>
      <c r="D42" s="217"/>
      <c r="E42" s="217"/>
      <c r="F42" s="217"/>
      <c r="G42" s="217"/>
      <c r="H42" s="217"/>
      <c r="I42" s="218"/>
      <c r="J42" s="217"/>
      <c r="K42" s="219"/>
    </row>
    <row r="43" spans="2:11" s="215" customFormat="1" ht="6.95" customHeight="1" x14ac:dyDescent="0.3">
      <c r="B43" s="216"/>
      <c r="C43" s="217"/>
      <c r="D43" s="217"/>
      <c r="E43" s="217"/>
      <c r="F43" s="217"/>
      <c r="G43" s="217"/>
      <c r="H43" s="217"/>
      <c r="I43" s="218"/>
      <c r="J43" s="217"/>
      <c r="K43" s="219"/>
    </row>
    <row r="44" spans="2:11" s="215" customFormat="1" ht="14.45" customHeight="1" x14ac:dyDescent="0.3">
      <c r="B44" s="216"/>
      <c r="C44" s="214" t="s">
        <v>18</v>
      </c>
      <c r="D44" s="217"/>
      <c r="E44" s="217"/>
      <c r="F44" s="217"/>
      <c r="G44" s="217"/>
      <c r="H44" s="217"/>
      <c r="I44" s="218"/>
      <c r="J44" s="217"/>
      <c r="K44" s="219"/>
    </row>
    <row r="45" spans="2:11" s="215" customFormat="1" ht="22.5" customHeight="1" x14ac:dyDescent="0.3">
      <c r="B45" s="216"/>
      <c r="C45" s="217"/>
      <c r="D45" s="217"/>
      <c r="E45" s="548" t="str">
        <f>E7</f>
        <v>Stavební úpravy dětského centra, Kolín</v>
      </c>
      <c r="F45" s="541"/>
      <c r="G45" s="541"/>
      <c r="H45" s="541"/>
      <c r="I45" s="218"/>
      <c r="J45" s="217"/>
      <c r="K45" s="219"/>
    </row>
    <row r="46" spans="2:11" s="215" customFormat="1" ht="14.45" customHeight="1" x14ac:dyDescent="0.3">
      <c r="B46" s="216"/>
      <c r="C46" s="214" t="s">
        <v>891</v>
      </c>
      <c r="D46" s="217"/>
      <c r="E46" s="217"/>
      <c r="F46" s="217"/>
      <c r="G46" s="217"/>
      <c r="H46" s="217"/>
      <c r="I46" s="218"/>
      <c r="J46" s="217"/>
      <c r="K46" s="219"/>
    </row>
    <row r="47" spans="2:11" s="215" customFormat="1" ht="23.25" customHeight="1" x14ac:dyDescent="0.3">
      <c r="B47" s="216"/>
      <c r="C47" s="217"/>
      <c r="D47" s="217"/>
      <c r="E47" s="540" t="str">
        <f>E9</f>
        <v>D.1.4.1. - zdravotechnika</v>
      </c>
      <c r="F47" s="541"/>
      <c r="G47" s="541"/>
      <c r="H47" s="541"/>
      <c r="I47" s="218"/>
      <c r="J47" s="217"/>
      <c r="K47" s="219"/>
    </row>
    <row r="48" spans="2:11" s="215" customFormat="1" ht="6.95" customHeight="1" x14ac:dyDescent="0.3">
      <c r="B48" s="216"/>
      <c r="C48" s="217"/>
      <c r="D48" s="217"/>
      <c r="E48" s="217"/>
      <c r="F48" s="217"/>
      <c r="G48" s="217"/>
      <c r="H48" s="217"/>
      <c r="I48" s="218"/>
      <c r="J48" s="217"/>
      <c r="K48" s="219"/>
    </row>
    <row r="49" spans="2:47" s="215" customFormat="1" ht="18" customHeight="1" x14ac:dyDescent="0.3">
      <c r="B49" s="216"/>
      <c r="C49" s="214" t="s">
        <v>24</v>
      </c>
      <c r="D49" s="217"/>
      <c r="E49" s="217"/>
      <c r="F49" s="220" t="str">
        <f>F12</f>
        <v>Rimavské Soboty p. č. 5598, Kolín II</v>
      </c>
      <c r="G49" s="217"/>
      <c r="H49" s="217"/>
      <c r="I49" s="221" t="s">
        <v>26</v>
      </c>
      <c r="J49" s="222" t="str">
        <f>IF(J12="","",J12)</f>
        <v>29.11.2016</v>
      </c>
      <c r="K49" s="219"/>
    </row>
    <row r="50" spans="2:47" s="215" customFormat="1" ht="6.95" customHeight="1" x14ac:dyDescent="0.3">
      <c r="B50" s="216"/>
      <c r="C50" s="217"/>
      <c r="D50" s="217"/>
      <c r="E50" s="217"/>
      <c r="F50" s="217"/>
      <c r="G50" s="217"/>
      <c r="H50" s="217"/>
      <c r="I50" s="218"/>
      <c r="J50" s="217"/>
      <c r="K50" s="219"/>
    </row>
    <row r="51" spans="2:47" s="215" customFormat="1" ht="15" x14ac:dyDescent="0.3">
      <c r="B51" s="216"/>
      <c r="C51" s="214" t="s">
        <v>895</v>
      </c>
      <c r="D51" s="217"/>
      <c r="E51" s="217"/>
      <c r="F51" s="220" t="str">
        <f>E15</f>
        <v>Město Kolín, Karlovo náměstí 78, Kolín I, 280 02</v>
      </c>
      <c r="G51" s="217"/>
      <c r="H51" s="217"/>
      <c r="I51" s="221" t="s">
        <v>36</v>
      </c>
      <c r="J51" s="220" t="str">
        <f>E21</f>
        <v xml:space="preserve"> </v>
      </c>
      <c r="K51" s="219"/>
    </row>
    <row r="52" spans="2:47" s="215" customFormat="1" ht="14.45" customHeight="1" x14ac:dyDescent="0.3">
      <c r="B52" s="216"/>
      <c r="C52" s="214" t="s">
        <v>897</v>
      </c>
      <c r="D52" s="217"/>
      <c r="E52" s="217"/>
      <c r="F52" s="220" t="str">
        <f>IF(E18="","",E18)</f>
        <v/>
      </c>
      <c r="G52" s="217"/>
      <c r="H52" s="217"/>
      <c r="I52" s="218"/>
      <c r="J52" s="217"/>
      <c r="K52" s="219"/>
    </row>
    <row r="53" spans="2:47" s="215" customFormat="1" ht="10.35" customHeight="1" x14ac:dyDescent="0.3">
      <c r="B53" s="216"/>
      <c r="C53" s="217"/>
      <c r="D53" s="217"/>
      <c r="E53" s="217"/>
      <c r="F53" s="217"/>
      <c r="G53" s="217"/>
      <c r="H53" s="217"/>
      <c r="I53" s="218"/>
      <c r="J53" s="217"/>
      <c r="K53" s="219"/>
    </row>
    <row r="54" spans="2:47" s="215" customFormat="1" ht="29.25" customHeight="1" x14ac:dyDescent="0.3">
      <c r="B54" s="216"/>
      <c r="C54" s="254" t="s">
        <v>903</v>
      </c>
      <c r="D54" s="238"/>
      <c r="E54" s="238"/>
      <c r="F54" s="238"/>
      <c r="G54" s="238"/>
      <c r="H54" s="238"/>
      <c r="I54" s="255"/>
      <c r="J54" s="256" t="s">
        <v>101</v>
      </c>
      <c r="K54" s="257"/>
    </row>
    <row r="55" spans="2:47" s="215" customFormat="1" ht="10.35" customHeight="1" x14ac:dyDescent="0.3">
      <c r="B55" s="216"/>
      <c r="C55" s="217"/>
      <c r="D55" s="217"/>
      <c r="E55" s="217"/>
      <c r="F55" s="217"/>
      <c r="G55" s="217"/>
      <c r="H55" s="217"/>
      <c r="I55" s="218"/>
      <c r="J55" s="217"/>
      <c r="K55" s="219"/>
    </row>
    <row r="56" spans="2:47" s="215" customFormat="1" ht="29.25" customHeight="1" x14ac:dyDescent="0.3">
      <c r="B56" s="216"/>
      <c r="C56" s="258" t="s">
        <v>904</v>
      </c>
      <c r="D56" s="217"/>
      <c r="E56" s="217"/>
      <c r="F56" s="217"/>
      <c r="G56" s="217"/>
      <c r="H56" s="217"/>
      <c r="I56" s="218"/>
      <c r="J56" s="232">
        <f>J84</f>
        <v>0</v>
      </c>
      <c r="K56" s="219"/>
      <c r="AU56" s="203" t="s">
        <v>102</v>
      </c>
    </row>
    <row r="57" spans="2:47" s="266" customFormat="1" ht="24.95" customHeight="1" x14ac:dyDescent="0.3">
      <c r="B57" s="259"/>
      <c r="C57" s="260"/>
      <c r="D57" s="261" t="s">
        <v>109</v>
      </c>
      <c r="E57" s="262"/>
      <c r="F57" s="262"/>
      <c r="G57" s="262"/>
      <c r="H57" s="262"/>
      <c r="I57" s="263"/>
      <c r="J57" s="264">
        <f>J85</f>
        <v>0</v>
      </c>
      <c r="K57" s="265"/>
    </row>
    <row r="58" spans="2:47" s="274" customFormat="1" ht="19.899999999999999" customHeight="1" x14ac:dyDescent="0.3">
      <c r="B58" s="267"/>
      <c r="C58" s="268"/>
      <c r="D58" s="269" t="s">
        <v>905</v>
      </c>
      <c r="E58" s="270"/>
      <c r="F58" s="270"/>
      <c r="G58" s="270"/>
      <c r="H58" s="270"/>
      <c r="I58" s="271"/>
      <c r="J58" s="272">
        <f>J86</f>
        <v>0</v>
      </c>
      <c r="K58" s="273"/>
    </row>
    <row r="59" spans="2:47" s="274" customFormat="1" ht="19.899999999999999" customHeight="1" x14ac:dyDescent="0.3">
      <c r="B59" s="267"/>
      <c r="C59" s="268"/>
      <c r="D59" s="269" t="s">
        <v>906</v>
      </c>
      <c r="E59" s="270"/>
      <c r="F59" s="270"/>
      <c r="G59" s="270"/>
      <c r="H59" s="270"/>
      <c r="I59" s="271"/>
      <c r="J59" s="272">
        <f>J106</f>
        <v>0</v>
      </c>
      <c r="K59" s="273"/>
    </row>
    <row r="60" spans="2:47" s="274" customFormat="1" ht="19.899999999999999" customHeight="1" x14ac:dyDescent="0.3">
      <c r="B60" s="267"/>
      <c r="C60" s="268"/>
      <c r="D60" s="269" t="s">
        <v>907</v>
      </c>
      <c r="E60" s="270"/>
      <c r="F60" s="270"/>
      <c r="G60" s="270"/>
      <c r="H60" s="270"/>
      <c r="I60" s="271"/>
      <c r="J60" s="272">
        <f>J153</f>
        <v>0</v>
      </c>
      <c r="K60" s="273"/>
    </row>
    <row r="61" spans="2:47" s="274" customFormat="1" ht="19.899999999999999" customHeight="1" x14ac:dyDescent="0.3">
      <c r="B61" s="267"/>
      <c r="C61" s="268"/>
      <c r="D61" s="269" t="s">
        <v>908</v>
      </c>
      <c r="E61" s="270"/>
      <c r="F61" s="270"/>
      <c r="G61" s="270"/>
      <c r="H61" s="270"/>
      <c r="I61" s="271"/>
      <c r="J61" s="272">
        <f>J201</f>
        <v>0</v>
      </c>
      <c r="K61" s="273"/>
    </row>
    <row r="62" spans="2:47" s="266" customFormat="1" ht="24.95" customHeight="1" x14ac:dyDescent="0.3">
      <c r="B62" s="259"/>
      <c r="C62" s="260"/>
      <c r="D62" s="261" t="s">
        <v>909</v>
      </c>
      <c r="E62" s="262"/>
      <c r="F62" s="262"/>
      <c r="G62" s="262"/>
      <c r="H62" s="262"/>
      <c r="I62" s="263"/>
      <c r="J62" s="264">
        <f>J289</f>
        <v>0</v>
      </c>
      <c r="K62" s="265"/>
    </row>
    <row r="63" spans="2:47" s="266" customFormat="1" ht="24.95" customHeight="1" x14ac:dyDescent="0.3">
      <c r="B63" s="259"/>
      <c r="C63" s="260"/>
      <c r="D63" s="261" t="s">
        <v>121</v>
      </c>
      <c r="E63" s="262"/>
      <c r="F63" s="262"/>
      <c r="G63" s="262"/>
      <c r="H63" s="262"/>
      <c r="I63" s="263"/>
      <c r="J63" s="264">
        <f>J293</f>
        <v>0</v>
      </c>
      <c r="K63" s="265"/>
    </row>
    <row r="64" spans="2:47" s="274" customFormat="1" ht="19.899999999999999" customHeight="1" x14ac:dyDescent="0.3">
      <c r="B64" s="267"/>
      <c r="C64" s="268"/>
      <c r="D64" s="269" t="s">
        <v>910</v>
      </c>
      <c r="E64" s="270"/>
      <c r="F64" s="270"/>
      <c r="G64" s="270"/>
      <c r="H64" s="270"/>
      <c r="I64" s="271"/>
      <c r="J64" s="272">
        <f>J294</f>
        <v>0</v>
      </c>
      <c r="K64" s="273"/>
    </row>
    <row r="65" spans="2:12" s="215" customFormat="1" ht="21.75" customHeight="1" x14ac:dyDescent="0.3">
      <c r="B65" s="216"/>
      <c r="C65" s="217"/>
      <c r="D65" s="217"/>
      <c r="E65" s="217"/>
      <c r="F65" s="217"/>
      <c r="G65" s="217"/>
      <c r="H65" s="217"/>
      <c r="I65" s="218"/>
      <c r="J65" s="217"/>
      <c r="K65" s="219"/>
    </row>
    <row r="66" spans="2:12" s="215" customFormat="1" ht="6.95" customHeight="1" x14ac:dyDescent="0.3">
      <c r="B66" s="246"/>
      <c r="C66" s="247"/>
      <c r="D66" s="247"/>
      <c r="E66" s="247"/>
      <c r="F66" s="247"/>
      <c r="G66" s="247"/>
      <c r="H66" s="247"/>
      <c r="I66" s="248"/>
      <c r="J66" s="247"/>
      <c r="K66" s="249"/>
    </row>
    <row r="70" spans="2:12" s="215" customFormat="1" ht="6.95" customHeight="1" x14ac:dyDescent="0.3">
      <c r="B70" s="250"/>
      <c r="C70" s="251"/>
      <c r="D70" s="251"/>
      <c r="E70" s="251"/>
      <c r="F70" s="251"/>
      <c r="G70" s="251"/>
      <c r="H70" s="251"/>
      <c r="I70" s="252"/>
      <c r="J70" s="251"/>
      <c r="K70" s="251"/>
      <c r="L70" s="216"/>
    </row>
    <row r="71" spans="2:12" s="215" customFormat="1" ht="36.950000000000003" customHeight="1" x14ac:dyDescent="0.3">
      <c r="B71" s="216"/>
      <c r="C71" s="275" t="s">
        <v>911</v>
      </c>
      <c r="L71" s="216"/>
    </row>
    <row r="72" spans="2:12" s="215" customFormat="1" ht="6.95" customHeight="1" x14ac:dyDescent="0.3">
      <c r="B72" s="216"/>
      <c r="L72" s="216"/>
    </row>
    <row r="73" spans="2:12" s="215" customFormat="1" ht="14.45" customHeight="1" x14ac:dyDescent="0.3">
      <c r="B73" s="216"/>
      <c r="C73" s="276" t="s">
        <v>18</v>
      </c>
      <c r="L73" s="216"/>
    </row>
    <row r="74" spans="2:12" s="215" customFormat="1" ht="22.5" customHeight="1" x14ac:dyDescent="0.3">
      <c r="B74" s="216"/>
      <c r="E74" s="542" t="str">
        <f>E7</f>
        <v>Stavební úpravy dětského centra, Kolín</v>
      </c>
      <c r="F74" s="543"/>
      <c r="G74" s="543"/>
      <c r="H74" s="543"/>
      <c r="L74" s="216"/>
    </row>
    <row r="75" spans="2:12" s="215" customFormat="1" ht="14.45" customHeight="1" x14ac:dyDescent="0.3">
      <c r="B75" s="216"/>
      <c r="C75" s="276" t="s">
        <v>891</v>
      </c>
      <c r="L75" s="216"/>
    </row>
    <row r="76" spans="2:12" s="215" customFormat="1" ht="23.25" customHeight="1" x14ac:dyDescent="0.3">
      <c r="B76" s="216"/>
      <c r="E76" s="544" t="str">
        <f>E9</f>
        <v>D.1.4.1. - zdravotechnika</v>
      </c>
      <c r="F76" s="543"/>
      <c r="G76" s="543"/>
      <c r="H76" s="543"/>
      <c r="L76" s="216"/>
    </row>
    <row r="77" spans="2:12" s="215" customFormat="1" ht="6.95" customHeight="1" x14ac:dyDescent="0.3">
      <c r="B77" s="216"/>
      <c r="L77" s="216"/>
    </row>
    <row r="78" spans="2:12" s="215" customFormat="1" ht="18" customHeight="1" x14ac:dyDescent="0.3">
      <c r="B78" s="216"/>
      <c r="C78" s="276" t="s">
        <v>24</v>
      </c>
      <c r="F78" s="277" t="str">
        <f>F12</f>
        <v>Rimavské Soboty p. č. 5598, Kolín II</v>
      </c>
      <c r="I78" s="278" t="s">
        <v>26</v>
      </c>
      <c r="J78" s="279" t="str">
        <f>IF(J12="","",J12)</f>
        <v>29.11.2016</v>
      </c>
      <c r="L78" s="216"/>
    </row>
    <row r="79" spans="2:12" s="215" customFormat="1" ht="6.95" customHeight="1" x14ac:dyDescent="0.3">
      <c r="B79" s="216"/>
      <c r="L79" s="216"/>
    </row>
    <row r="80" spans="2:12" s="215" customFormat="1" ht="15" x14ac:dyDescent="0.3">
      <c r="B80" s="216"/>
      <c r="C80" s="276" t="s">
        <v>895</v>
      </c>
      <c r="F80" s="277" t="str">
        <f>E15</f>
        <v>Město Kolín, Karlovo náměstí 78, Kolín I, 280 02</v>
      </c>
      <c r="I80" s="278" t="s">
        <v>36</v>
      </c>
      <c r="J80" s="277" t="str">
        <f>E21</f>
        <v xml:space="preserve"> </v>
      </c>
      <c r="L80" s="216"/>
    </row>
    <row r="81" spans="2:65" s="215" customFormat="1" ht="14.45" customHeight="1" x14ac:dyDescent="0.3">
      <c r="B81" s="216"/>
      <c r="C81" s="276" t="s">
        <v>897</v>
      </c>
      <c r="F81" s="277" t="str">
        <f>IF(E18="","",E18)</f>
        <v/>
      </c>
      <c r="L81" s="216"/>
    </row>
    <row r="82" spans="2:65" s="215" customFormat="1" ht="10.35" customHeight="1" x14ac:dyDescent="0.3">
      <c r="B82" s="216"/>
      <c r="L82" s="216"/>
    </row>
    <row r="83" spans="2:65" s="288" customFormat="1" ht="29.25" customHeight="1" x14ac:dyDescent="0.3">
      <c r="B83" s="280"/>
      <c r="C83" s="281" t="s">
        <v>128</v>
      </c>
      <c r="D83" s="282" t="s">
        <v>129</v>
      </c>
      <c r="E83" s="282" t="s">
        <v>63</v>
      </c>
      <c r="F83" s="282" t="s">
        <v>130</v>
      </c>
      <c r="G83" s="282" t="s">
        <v>131</v>
      </c>
      <c r="H83" s="282" t="s">
        <v>132</v>
      </c>
      <c r="I83" s="283" t="s">
        <v>136</v>
      </c>
      <c r="J83" s="282" t="s">
        <v>101</v>
      </c>
      <c r="K83" s="284" t="s">
        <v>912</v>
      </c>
      <c r="L83" s="280"/>
      <c r="M83" s="285" t="s">
        <v>135</v>
      </c>
      <c r="N83" s="286" t="s">
        <v>45</v>
      </c>
      <c r="O83" s="286" t="s">
        <v>139</v>
      </c>
      <c r="P83" s="286" t="s">
        <v>140</v>
      </c>
      <c r="Q83" s="286" t="s">
        <v>141</v>
      </c>
      <c r="R83" s="286" t="s">
        <v>142</v>
      </c>
      <c r="S83" s="286" t="s">
        <v>143</v>
      </c>
      <c r="T83" s="287" t="s">
        <v>144</v>
      </c>
    </row>
    <row r="84" spans="2:65" s="215" customFormat="1" ht="29.25" customHeight="1" x14ac:dyDescent="0.35">
      <c r="B84" s="216"/>
      <c r="C84" s="289" t="s">
        <v>904</v>
      </c>
      <c r="J84" s="290">
        <f>BK84</f>
        <v>0</v>
      </c>
      <c r="L84" s="216"/>
      <c r="M84" s="291"/>
      <c r="N84" s="228"/>
      <c r="O84" s="228"/>
      <c r="P84" s="292">
        <f>P85+P289+P293</f>
        <v>0</v>
      </c>
      <c r="Q84" s="228"/>
      <c r="R84" s="292">
        <f>R85+R289+R293</f>
        <v>0.42566999999999988</v>
      </c>
      <c r="S84" s="228"/>
      <c r="T84" s="293">
        <f>T85+T289+T293</f>
        <v>0.21621999999999997</v>
      </c>
      <c r="AT84" s="203" t="s">
        <v>82</v>
      </c>
      <c r="AU84" s="203" t="s">
        <v>102</v>
      </c>
      <c r="BK84" s="294">
        <f>BK85+BK289+BK293</f>
        <v>0</v>
      </c>
    </row>
    <row r="85" spans="2:65" s="296" customFormat="1" ht="37.35" customHeight="1" x14ac:dyDescent="0.35">
      <c r="B85" s="295"/>
      <c r="D85" s="297" t="s">
        <v>82</v>
      </c>
      <c r="E85" s="298" t="s">
        <v>913</v>
      </c>
      <c r="F85" s="298" t="s">
        <v>914</v>
      </c>
      <c r="I85" s="299"/>
      <c r="J85" s="300">
        <f>BK85</f>
        <v>0</v>
      </c>
      <c r="L85" s="295"/>
      <c r="M85" s="301"/>
      <c r="N85" s="302"/>
      <c r="O85" s="302"/>
      <c r="P85" s="303">
        <f>P86+P106+P153+P201</f>
        <v>0</v>
      </c>
      <c r="Q85" s="302"/>
      <c r="R85" s="303">
        <f>R86+R106+R153+R201</f>
        <v>0.42566999999999988</v>
      </c>
      <c r="S85" s="302"/>
      <c r="T85" s="304">
        <f>T86+T106+T153+T201</f>
        <v>0.21621999999999997</v>
      </c>
      <c r="AR85" s="297" t="s">
        <v>98</v>
      </c>
      <c r="AT85" s="305" t="s">
        <v>82</v>
      </c>
      <c r="AU85" s="305" t="s">
        <v>83</v>
      </c>
      <c r="AY85" s="297" t="s">
        <v>145</v>
      </c>
      <c r="BK85" s="306">
        <f>BK86+BK106+BK153+BK201</f>
        <v>0</v>
      </c>
    </row>
    <row r="86" spans="2:65" s="296" customFormat="1" ht="19.899999999999999" customHeight="1" x14ac:dyDescent="0.3">
      <c r="B86" s="295"/>
      <c r="D86" s="307" t="s">
        <v>82</v>
      </c>
      <c r="E86" s="308" t="s">
        <v>915</v>
      </c>
      <c r="F86" s="308" t="s">
        <v>916</v>
      </c>
      <c r="I86" s="299"/>
      <c r="J86" s="309">
        <f>BK86</f>
        <v>0</v>
      </c>
      <c r="L86" s="295"/>
      <c r="M86" s="301"/>
      <c r="N86" s="302"/>
      <c r="O86" s="302"/>
      <c r="P86" s="303">
        <f>SUM(P87:P105)</f>
        <v>0</v>
      </c>
      <c r="Q86" s="302"/>
      <c r="R86" s="303">
        <f>SUM(R87:R105)</f>
        <v>1.1570000000000002E-2</v>
      </c>
      <c r="S86" s="302"/>
      <c r="T86" s="304">
        <f>SUM(T87:T105)</f>
        <v>0</v>
      </c>
      <c r="AR86" s="297" t="s">
        <v>98</v>
      </c>
      <c r="AT86" s="305" t="s">
        <v>82</v>
      </c>
      <c r="AU86" s="305" t="s">
        <v>23</v>
      </c>
      <c r="AY86" s="297" t="s">
        <v>145</v>
      </c>
      <c r="BK86" s="306">
        <f>SUM(BK87:BK105)</f>
        <v>0</v>
      </c>
    </row>
    <row r="87" spans="2:65" s="215" customFormat="1" ht="31.5" customHeight="1" x14ac:dyDescent="0.3">
      <c r="B87" s="310"/>
      <c r="C87" s="311" t="s">
        <v>23</v>
      </c>
      <c r="D87" s="311" t="s">
        <v>147</v>
      </c>
      <c r="E87" s="312" t="s">
        <v>917</v>
      </c>
      <c r="F87" s="313" t="s">
        <v>918</v>
      </c>
      <c r="G87" s="314" t="s">
        <v>224</v>
      </c>
      <c r="H87" s="315">
        <v>111</v>
      </c>
      <c r="I87" s="316"/>
      <c r="J87" s="317">
        <f>ROUND(I87*H87,2)</f>
        <v>0</v>
      </c>
      <c r="K87" s="313" t="s">
        <v>919</v>
      </c>
      <c r="L87" s="216"/>
      <c r="M87" s="318" t="s">
        <v>3</v>
      </c>
      <c r="N87" s="319" t="s">
        <v>46</v>
      </c>
      <c r="O87" s="217"/>
      <c r="P87" s="320">
        <f>O87*H87</f>
        <v>0</v>
      </c>
      <c r="Q87" s="320">
        <v>6.0000000000000002E-5</v>
      </c>
      <c r="R87" s="320">
        <f>Q87*H87</f>
        <v>6.6600000000000001E-3</v>
      </c>
      <c r="S87" s="320">
        <v>0</v>
      </c>
      <c r="T87" s="321">
        <f>S87*H87</f>
        <v>0</v>
      </c>
      <c r="AR87" s="203" t="s">
        <v>161</v>
      </c>
      <c r="AT87" s="203" t="s">
        <v>147</v>
      </c>
      <c r="AU87" s="203" t="s">
        <v>98</v>
      </c>
      <c r="AY87" s="203" t="s">
        <v>145</v>
      </c>
      <c r="BE87" s="322">
        <f>IF(N87="základní",J87,0)</f>
        <v>0</v>
      </c>
      <c r="BF87" s="322">
        <f>IF(N87="snížená",J87,0)</f>
        <v>0</v>
      </c>
      <c r="BG87" s="322">
        <f>IF(N87="zákl. přenesená",J87,0)</f>
        <v>0</v>
      </c>
      <c r="BH87" s="322">
        <f>IF(N87="sníž. přenesená",J87,0)</f>
        <v>0</v>
      </c>
      <c r="BI87" s="322">
        <f>IF(N87="nulová",J87,0)</f>
        <v>0</v>
      </c>
      <c r="BJ87" s="203" t="s">
        <v>23</v>
      </c>
      <c r="BK87" s="322">
        <f>ROUND(I87*H87,2)</f>
        <v>0</v>
      </c>
      <c r="BL87" s="203" t="s">
        <v>161</v>
      </c>
      <c r="BM87" s="203" t="s">
        <v>920</v>
      </c>
    </row>
    <row r="88" spans="2:65" s="215" customFormat="1" ht="42" customHeight="1" x14ac:dyDescent="0.3">
      <c r="B88" s="216"/>
      <c r="D88" s="323" t="s">
        <v>921</v>
      </c>
      <c r="F88" s="324" t="s">
        <v>922</v>
      </c>
      <c r="I88" s="325"/>
      <c r="L88" s="216"/>
      <c r="M88" s="326"/>
      <c r="N88" s="217"/>
      <c r="O88" s="217"/>
      <c r="P88" s="217"/>
      <c r="Q88" s="217"/>
      <c r="R88" s="217"/>
      <c r="S88" s="217"/>
      <c r="T88" s="327"/>
      <c r="AT88" s="203" t="s">
        <v>921</v>
      </c>
      <c r="AU88" s="203" t="s">
        <v>98</v>
      </c>
    </row>
    <row r="89" spans="2:65" s="329" customFormat="1" ht="22.5" customHeight="1" x14ac:dyDescent="0.3">
      <c r="B89" s="328"/>
      <c r="D89" s="323" t="s">
        <v>150</v>
      </c>
      <c r="E89" s="330" t="s">
        <v>3</v>
      </c>
      <c r="F89" s="331" t="s">
        <v>923</v>
      </c>
      <c r="H89" s="330" t="s">
        <v>3</v>
      </c>
      <c r="I89" s="332"/>
      <c r="L89" s="328"/>
      <c r="M89" s="333"/>
      <c r="N89" s="334"/>
      <c r="O89" s="334"/>
      <c r="P89" s="334"/>
      <c r="Q89" s="334"/>
      <c r="R89" s="334"/>
      <c r="S89" s="334"/>
      <c r="T89" s="335"/>
      <c r="AT89" s="330" t="s">
        <v>150</v>
      </c>
      <c r="AU89" s="330" t="s">
        <v>98</v>
      </c>
      <c r="AV89" s="329" t="s">
        <v>23</v>
      </c>
      <c r="AW89" s="329" t="s">
        <v>5</v>
      </c>
      <c r="AX89" s="329" t="s">
        <v>83</v>
      </c>
      <c r="AY89" s="330" t="s">
        <v>145</v>
      </c>
    </row>
    <row r="90" spans="2:65" s="337" customFormat="1" ht="22.5" customHeight="1" x14ac:dyDescent="0.3">
      <c r="B90" s="336"/>
      <c r="D90" s="338" t="s">
        <v>150</v>
      </c>
      <c r="E90" s="339" t="s">
        <v>3</v>
      </c>
      <c r="F90" s="340" t="s">
        <v>924</v>
      </c>
      <c r="H90" s="341">
        <v>111</v>
      </c>
      <c r="I90" s="342"/>
      <c r="L90" s="336"/>
      <c r="M90" s="343"/>
      <c r="N90" s="344"/>
      <c r="O90" s="344"/>
      <c r="P90" s="344"/>
      <c r="Q90" s="344"/>
      <c r="R90" s="344"/>
      <c r="S90" s="344"/>
      <c r="T90" s="345"/>
      <c r="AT90" s="346" t="s">
        <v>150</v>
      </c>
      <c r="AU90" s="346" t="s">
        <v>98</v>
      </c>
      <c r="AV90" s="337" t="s">
        <v>98</v>
      </c>
      <c r="AW90" s="337" t="s">
        <v>5</v>
      </c>
      <c r="AX90" s="337" t="s">
        <v>23</v>
      </c>
      <c r="AY90" s="346" t="s">
        <v>145</v>
      </c>
    </row>
    <row r="91" spans="2:65" s="215" customFormat="1" ht="22.5" customHeight="1" x14ac:dyDescent="0.3">
      <c r="B91" s="310"/>
      <c r="C91" s="347" t="s">
        <v>98</v>
      </c>
      <c r="D91" s="347" t="s">
        <v>159</v>
      </c>
      <c r="E91" s="348" t="s">
        <v>925</v>
      </c>
      <c r="F91" s="349" t="s">
        <v>926</v>
      </c>
      <c r="G91" s="350" t="s">
        <v>224</v>
      </c>
      <c r="H91" s="351">
        <v>20</v>
      </c>
      <c r="I91" s="352"/>
      <c r="J91" s="353">
        <f>ROUND(I91*H91,2)</f>
        <v>0</v>
      </c>
      <c r="K91" s="349" t="s">
        <v>919</v>
      </c>
      <c r="L91" s="354"/>
      <c r="M91" s="355" t="s">
        <v>3</v>
      </c>
      <c r="N91" s="356" t="s">
        <v>46</v>
      </c>
      <c r="O91" s="217"/>
      <c r="P91" s="320">
        <f>O91*H91</f>
        <v>0</v>
      </c>
      <c r="Q91" s="320">
        <v>2.0000000000000002E-5</v>
      </c>
      <c r="R91" s="320">
        <f>Q91*H91</f>
        <v>4.0000000000000002E-4</v>
      </c>
      <c r="S91" s="320">
        <v>0</v>
      </c>
      <c r="T91" s="321">
        <f>S91*H91</f>
        <v>0</v>
      </c>
      <c r="AR91" s="203" t="s">
        <v>222</v>
      </c>
      <c r="AT91" s="203" t="s">
        <v>159</v>
      </c>
      <c r="AU91" s="203" t="s">
        <v>98</v>
      </c>
      <c r="AY91" s="203" t="s">
        <v>145</v>
      </c>
      <c r="BE91" s="322">
        <f>IF(N91="základní",J91,0)</f>
        <v>0</v>
      </c>
      <c r="BF91" s="322">
        <f>IF(N91="snížená",J91,0)</f>
        <v>0</v>
      </c>
      <c r="BG91" s="322">
        <f>IF(N91="zákl. přenesená",J91,0)</f>
        <v>0</v>
      </c>
      <c r="BH91" s="322">
        <f>IF(N91="sníž. přenesená",J91,0)</f>
        <v>0</v>
      </c>
      <c r="BI91" s="322">
        <f>IF(N91="nulová",J91,0)</f>
        <v>0</v>
      </c>
      <c r="BJ91" s="203" t="s">
        <v>23</v>
      </c>
      <c r="BK91" s="322">
        <f>ROUND(I91*H91,2)</f>
        <v>0</v>
      </c>
      <c r="BL91" s="203" t="s">
        <v>161</v>
      </c>
      <c r="BM91" s="203" t="s">
        <v>927</v>
      </c>
    </row>
    <row r="92" spans="2:65" s="215" customFormat="1" ht="30" customHeight="1" x14ac:dyDescent="0.3">
      <c r="B92" s="216"/>
      <c r="D92" s="323" t="s">
        <v>921</v>
      </c>
      <c r="F92" s="324" t="s">
        <v>928</v>
      </c>
      <c r="I92" s="325"/>
      <c r="L92" s="216"/>
      <c r="M92" s="326"/>
      <c r="N92" s="217"/>
      <c r="O92" s="217"/>
      <c r="P92" s="217"/>
      <c r="Q92" s="217"/>
      <c r="R92" s="217"/>
      <c r="S92" s="217"/>
      <c r="T92" s="327"/>
      <c r="AT92" s="203" t="s">
        <v>921</v>
      </c>
      <c r="AU92" s="203" t="s">
        <v>98</v>
      </c>
    </row>
    <row r="93" spans="2:65" s="337" customFormat="1" ht="22.5" customHeight="1" x14ac:dyDescent="0.3">
      <c r="B93" s="336"/>
      <c r="D93" s="338" t="s">
        <v>150</v>
      </c>
      <c r="E93" s="339" t="s">
        <v>3</v>
      </c>
      <c r="F93" s="340" t="s">
        <v>329</v>
      </c>
      <c r="H93" s="341">
        <v>20</v>
      </c>
      <c r="I93" s="342"/>
      <c r="L93" s="336"/>
      <c r="M93" s="343"/>
      <c r="N93" s="344"/>
      <c r="O93" s="344"/>
      <c r="P93" s="344"/>
      <c r="Q93" s="344"/>
      <c r="R93" s="344"/>
      <c r="S93" s="344"/>
      <c r="T93" s="345"/>
      <c r="AT93" s="346" t="s">
        <v>150</v>
      </c>
      <c r="AU93" s="346" t="s">
        <v>98</v>
      </c>
      <c r="AV93" s="337" t="s">
        <v>98</v>
      </c>
      <c r="AW93" s="337" t="s">
        <v>5</v>
      </c>
      <c r="AX93" s="337" t="s">
        <v>23</v>
      </c>
      <c r="AY93" s="346" t="s">
        <v>145</v>
      </c>
    </row>
    <row r="94" spans="2:65" s="215" customFormat="1" ht="22.5" customHeight="1" x14ac:dyDescent="0.3">
      <c r="B94" s="310"/>
      <c r="C94" s="347" t="s">
        <v>370</v>
      </c>
      <c r="D94" s="347" t="s">
        <v>159</v>
      </c>
      <c r="E94" s="348" t="s">
        <v>929</v>
      </c>
      <c r="F94" s="349" t="s">
        <v>930</v>
      </c>
      <c r="G94" s="350" t="s">
        <v>224</v>
      </c>
      <c r="H94" s="351">
        <v>12</v>
      </c>
      <c r="I94" s="352"/>
      <c r="J94" s="353">
        <f>ROUND(I94*H94,2)</f>
        <v>0</v>
      </c>
      <c r="K94" s="349" t="s">
        <v>919</v>
      </c>
      <c r="L94" s="354"/>
      <c r="M94" s="355" t="s">
        <v>3</v>
      </c>
      <c r="N94" s="356" t="s">
        <v>46</v>
      </c>
      <c r="O94" s="217"/>
      <c r="P94" s="320">
        <f>O94*H94</f>
        <v>0</v>
      </c>
      <c r="Q94" s="320">
        <v>4.0000000000000003E-5</v>
      </c>
      <c r="R94" s="320">
        <f>Q94*H94</f>
        <v>4.8000000000000007E-4</v>
      </c>
      <c r="S94" s="320">
        <v>0</v>
      </c>
      <c r="T94" s="321">
        <f>S94*H94</f>
        <v>0</v>
      </c>
      <c r="AR94" s="203" t="s">
        <v>222</v>
      </c>
      <c r="AT94" s="203" t="s">
        <v>159</v>
      </c>
      <c r="AU94" s="203" t="s">
        <v>98</v>
      </c>
      <c r="AY94" s="203" t="s">
        <v>145</v>
      </c>
      <c r="BE94" s="322">
        <f>IF(N94="základní",J94,0)</f>
        <v>0</v>
      </c>
      <c r="BF94" s="322">
        <f>IF(N94="snížená",J94,0)</f>
        <v>0</v>
      </c>
      <c r="BG94" s="322">
        <f>IF(N94="zákl. přenesená",J94,0)</f>
        <v>0</v>
      </c>
      <c r="BH94" s="322">
        <f>IF(N94="sníž. přenesená",J94,0)</f>
        <v>0</v>
      </c>
      <c r="BI94" s="322">
        <f>IF(N94="nulová",J94,0)</f>
        <v>0</v>
      </c>
      <c r="BJ94" s="203" t="s">
        <v>23</v>
      </c>
      <c r="BK94" s="322">
        <f>ROUND(I94*H94,2)</f>
        <v>0</v>
      </c>
      <c r="BL94" s="203" t="s">
        <v>161</v>
      </c>
      <c r="BM94" s="203" t="s">
        <v>931</v>
      </c>
    </row>
    <row r="95" spans="2:65" s="215" customFormat="1" ht="30" customHeight="1" x14ac:dyDescent="0.3">
      <c r="B95" s="216"/>
      <c r="D95" s="323" t="s">
        <v>921</v>
      </c>
      <c r="F95" s="324" t="s">
        <v>932</v>
      </c>
      <c r="I95" s="325"/>
      <c r="L95" s="216"/>
      <c r="M95" s="326"/>
      <c r="N95" s="217"/>
      <c r="O95" s="217"/>
      <c r="P95" s="217"/>
      <c r="Q95" s="217"/>
      <c r="R95" s="217"/>
      <c r="S95" s="217"/>
      <c r="T95" s="327"/>
      <c r="AT95" s="203" t="s">
        <v>921</v>
      </c>
      <c r="AU95" s="203" t="s">
        <v>98</v>
      </c>
    </row>
    <row r="96" spans="2:65" s="337" customFormat="1" ht="22.5" customHeight="1" x14ac:dyDescent="0.3">
      <c r="B96" s="336"/>
      <c r="D96" s="338" t="s">
        <v>150</v>
      </c>
      <c r="E96" s="339" t="s">
        <v>3</v>
      </c>
      <c r="F96" s="340" t="s">
        <v>153</v>
      </c>
      <c r="H96" s="341">
        <v>12</v>
      </c>
      <c r="I96" s="342"/>
      <c r="L96" s="336"/>
      <c r="M96" s="343"/>
      <c r="N96" s="344"/>
      <c r="O96" s="344"/>
      <c r="P96" s="344"/>
      <c r="Q96" s="344"/>
      <c r="R96" s="344"/>
      <c r="S96" s="344"/>
      <c r="T96" s="345"/>
      <c r="AT96" s="346" t="s">
        <v>150</v>
      </c>
      <c r="AU96" s="346" t="s">
        <v>98</v>
      </c>
      <c r="AV96" s="337" t="s">
        <v>98</v>
      </c>
      <c r="AW96" s="337" t="s">
        <v>5</v>
      </c>
      <c r="AX96" s="337" t="s">
        <v>23</v>
      </c>
      <c r="AY96" s="346" t="s">
        <v>145</v>
      </c>
    </row>
    <row r="97" spans="2:65" s="215" customFormat="1" ht="22.5" customHeight="1" x14ac:dyDescent="0.3">
      <c r="B97" s="310"/>
      <c r="C97" s="347" t="s">
        <v>149</v>
      </c>
      <c r="D97" s="347" t="s">
        <v>159</v>
      </c>
      <c r="E97" s="348" t="s">
        <v>933</v>
      </c>
      <c r="F97" s="349" t="s">
        <v>934</v>
      </c>
      <c r="G97" s="350" t="s">
        <v>224</v>
      </c>
      <c r="H97" s="351">
        <v>8</v>
      </c>
      <c r="I97" s="352"/>
      <c r="J97" s="353">
        <f>ROUND(I97*H97,2)</f>
        <v>0</v>
      </c>
      <c r="K97" s="349" t="s">
        <v>919</v>
      </c>
      <c r="L97" s="354"/>
      <c r="M97" s="355" t="s">
        <v>3</v>
      </c>
      <c r="N97" s="356" t="s">
        <v>46</v>
      </c>
      <c r="O97" s="217"/>
      <c r="P97" s="320">
        <f>O97*H97</f>
        <v>0</v>
      </c>
      <c r="Q97" s="320">
        <v>2.0000000000000002E-5</v>
      </c>
      <c r="R97" s="320">
        <f>Q97*H97</f>
        <v>1.6000000000000001E-4</v>
      </c>
      <c r="S97" s="320">
        <v>0</v>
      </c>
      <c r="T97" s="321">
        <f>S97*H97</f>
        <v>0</v>
      </c>
      <c r="AR97" s="203" t="s">
        <v>222</v>
      </c>
      <c r="AT97" s="203" t="s">
        <v>159</v>
      </c>
      <c r="AU97" s="203" t="s">
        <v>98</v>
      </c>
      <c r="AY97" s="203" t="s">
        <v>145</v>
      </c>
      <c r="BE97" s="322">
        <f>IF(N97="základní",J97,0)</f>
        <v>0</v>
      </c>
      <c r="BF97" s="322">
        <f>IF(N97="snížená",J97,0)</f>
        <v>0</v>
      </c>
      <c r="BG97" s="322">
        <f>IF(N97="zákl. přenesená",J97,0)</f>
        <v>0</v>
      </c>
      <c r="BH97" s="322">
        <f>IF(N97="sníž. přenesená",J97,0)</f>
        <v>0</v>
      </c>
      <c r="BI97" s="322">
        <f>IF(N97="nulová",J97,0)</f>
        <v>0</v>
      </c>
      <c r="BJ97" s="203" t="s">
        <v>23</v>
      </c>
      <c r="BK97" s="322">
        <f>ROUND(I97*H97,2)</f>
        <v>0</v>
      </c>
      <c r="BL97" s="203" t="s">
        <v>161</v>
      </c>
      <c r="BM97" s="203" t="s">
        <v>935</v>
      </c>
    </row>
    <row r="98" spans="2:65" s="215" customFormat="1" ht="30" customHeight="1" x14ac:dyDescent="0.3">
      <c r="B98" s="216"/>
      <c r="D98" s="323" t="s">
        <v>921</v>
      </c>
      <c r="F98" s="324" t="s">
        <v>936</v>
      </c>
      <c r="I98" s="325"/>
      <c r="L98" s="216"/>
      <c r="M98" s="326"/>
      <c r="N98" s="217"/>
      <c r="O98" s="217"/>
      <c r="P98" s="217"/>
      <c r="Q98" s="217"/>
      <c r="R98" s="217"/>
      <c r="S98" s="217"/>
      <c r="T98" s="327"/>
      <c r="AT98" s="203" t="s">
        <v>921</v>
      </c>
      <c r="AU98" s="203" t="s">
        <v>98</v>
      </c>
    </row>
    <row r="99" spans="2:65" s="337" customFormat="1" ht="22.5" customHeight="1" x14ac:dyDescent="0.3">
      <c r="B99" s="336"/>
      <c r="D99" s="338" t="s">
        <v>150</v>
      </c>
      <c r="E99" s="339" t="s">
        <v>3</v>
      </c>
      <c r="F99" s="340" t="s">
        <v>160</v>
      </c>
      <c r="H99" s="341">
        <v>8</v>
      </c>
      <c r="I99" s="342"/>
      <c r="L99" s="336"/>
      <c r="M99" s="343"/>
      <c r="N99" s="344"/>
      <c r="O99" s="344"/>
      <c r="P99" s="344"/>
      <c r="Q99" s="344"/>
      <c r="R99" s="344"/>
      <c r="S99" s="344"/>
      <c r="T99" s="345"/>
      <c r="AT99" s="346" t="s">
        <v>150</v>
      </c>
      <c r="AU99" s="346" t="s">
        <v>98</v>
      </c>
      <c r="AV99" s="337" t="s">
        <v>98</v>
      </c>
      <c r="AW99" s="337" t="s">
        <v>5</v>
      </c>
      <c r="AX99" s="337" t="s">
        <v>23</v>
      </c>
      <c r="AY99" s="346" t="s">
        <v>145</v>
      </c>
    </row>
    <row r="100" spans="2:65" s="215" customFormat="1" ht="22.5" customHeight="1" x14ac:dyDescent="0.3">
      <c r="B100" s="310"/>
      <c r="C100" s="347" t="s">
        <v>182</v>
      </c>
      <c r="D100" s="347" t="s">
        <v>159</v>
      </c>
      <c r="E100" s="348" t="s">
        <v>937</v>
      </c>
      <c r="F100" s="349" t="s">
        <v>938</v>
      </c>
      <c r="G100" s="350" t="s">
        <v>224</v>
      </c>
      <c r="H100" s="351">
        <v>35</v>
      </c>
      <c r="I100" s="352"/>
      <c r="J100" s="353">
        <f>ROUND(I100*H100,2)</f>
        <v>0</v>
      </c>
      <c r="K100" s="349" t="s">
        <v>919</v>
      </c>
      <c r="L100" s="354"/>
      <c r="M100" s="355" t="s">
        <v>3</v>
      </c>
      <c r="N100" s="356" t="s">
        <v>46</v>
      </c>
      <c r="O100" s="217"/>
      <c r="P100" s="320">
        <f>O100*H100</f>
        <v>0</v>
      </c>
      <c r="Q100" s="320">
        <v>9.0000000000000006E-5</v>
      </c>
      <c r="R100" s="320">
        <f>Q100*H100</f>
        <v>3.15E-3</v>
      </c>
      <c r="S100" s="320">
        <v>0</v>
      </c>
      <c r="T100" s="321">
        <f>S100*H100</f>
        <v>0</v>
      </c>
      <c r="AR100" s="203" t="s">
        <v>222</v>
      </c>
      <c r="AT100" s="203" t="s">
        <v>159</v>
      </c>
      <c r="AU100" s="203" t="s">
        <v>98</v>
      </c>
      <c r="AY100" s="203" t="s">
        <v>145</v>
      </c>
      <c r="BE100" s="322">
        <f>IF(N100="základní",J100,0)</f>
        <v>0</v>
      </c>
      <c r="BF100" s="322">
        <f>IF(N100="snížená",J100,0)</f>
        <v>0</v>
      </c>
      <c r="BG100" s="322">
        <f>IF(N100="zákl. přenesená",J100,0)</f>
        <v>0</v>
      </c>
      <c r="BH100" s="322">
        <f>IF(N100="sníž. přenesená",J100,0)</f>
        <v>0</v>
      </c>
      <c r="BI100" s="322">
        <f>IF(N100="nulová",J100,0)</f>
        <v>0</v>
      </c>
      <c r="BJ100" s="203" t="s">
        <v>23</v>
      </c>
      <c r="BK100" s="322">
        <f>ROUND(I100*H100,2)</f>
        <v>0</v>
      </c>
      <c r="BL100" s="203" t="s">
        <v>161</v>
      </c>
      <c r="BM100" s="203" t="s">
        <v>939</v>
      </c>
    </row>
    <row r="101" spans="2:65" s="215" customFormat="1" ht="30" customHeight="1" x14ac:dyDescent="0.3">
      <c r="B101" s="216"/>
      <c r="D101" s="323" t="s">
        <v>921</v>
      </c>
      <c r="F101" s="324" t="s">
        <v>940</v>
      </c>
      <c r="I101" s="325"/>
      <c r="L101" s="216"/>
      <c r="M101" s="326"/>
      <c r="N101" s="217"/>
      <c r="O101" s="217"/>
      <c r="P101" s="217"/>
      <c r="Q101" s="217"/>
      <c r="R101" s="217"/>
      <c r="S101" s="217"/>
      <c r="T101" s="327"/>
      <c r="AT101" s="203" t="s">
        <v>921</v>
      </c>
      <c r="AU101" s="203" t="s">
        <v>98</v>
      </c>
    </row>
    <row r="102" spans="2:65" s="337" customFormat="1" ht="22.5" customHeight="1" x14ac:dyDescent="0.3">
      <c r="B102" s="336"/>
      <c r="D102" s="338" t="s">
        <v>150</v>
      </c>
      <c r="E102" s="339" t="s">
        <v>3</v>
      </c>
      <c r="F102" s="340" t="s">
        <v>228</v>
      </c>
      <c r="H102" s="341">
        <v>35</v>
      </c>
      <c r="I102" s="342"/>
      <c r="L102" s="336"/>
      <c r="M102" s="343"/>
      <c r="N102" s="344"/>
      <c r="O102" s="344"/>
      <c r="P102" s="344"/>
      <c r="Q102" s="344"/>
      <c r="R102" s="344"/>
      <c r="S102" s="344"/>
      <c r="T102" s="345"/>
      <c r="AT102" s="346" t="s">
        <v>150</v>
      </c>
      <c r="AU102" s="346" t="s">
        <v>98</v>
      </c>
      <c r="AV102" s="337" t="s">
        <v>98</v>
      </c>
      <c r="AW102" s="337" t="s">
        <v>5</v>
      </c>
      <c r="AX102" s="337" t="s">
        <v>23</v>
      </c>
      <c r="AY102" s="346" t="s">
        <v>145</v>
      </c>
    </row>
    <row r="103" spans="2:65" s="215" customFormat="1" ht="22.5" customHeight="1" x14ac:dyDescent="0.3">
      <c r="B103" s="310"/>
      <c r="C103" s="347" t="s">
        <v>177</v>
      </c>
      <c r="D103" s="347" t="s">
        <v>159</v>
      </c>
      <c r="E103" s="348" t="s">
        <v>941</v>
      </c>
      <c r="F103" s="349" t="s">
        <v>942</v>
      </c>
      <c r="G103" s="350" t="s">
        <v>224</v>
      </c>
      <c r="H103" s="351">
        <v>36</v>
      </c>
      <c r="I103" s="352"/>
      <c r="J103" s="353">
        <f>ROUND(I103*H103,2)</f>
        <v>0</v>
      </c>
      <c r="K103" s="349" t="s">
        <v>919</v>
      </c>
      <c r="L103" s="354"/>
      <c r="M103" s="355" t="s">
        <v>3</v>
      </c>
      <c r="N103" s="356" t="s">
        <v>46</v>
      </c>
      <c r="O103" s="217"/>
      <c r="P103" s="320">
        <f>O103*H103</f>
        <v>0</v>
      </c>
      <c r="Q103" s="320">
        <v>2.0000000000000002E-5</v>
      </c>
      <c r="R103" s="320">
        <f>Q103*H103</f>
        <v>7.2000000000000005E-4</v>
      </c>
      <c r="S103" s="320">
        <v>0</v>
      </c>
      <c r="T103" s="321">
        <f>S103*H103</f>
        <v>0</v>
      </c>
      <c r="AR103" s="203" t="s">
        <v>222</v>
      </c>
      <c r="AT103" s="203" t="s">
        <v>159</v>
      </c>
      <c r="AU103" s="203" t="s">
        <v>98</v>
      </c>
      <c r="AY103" s="203" t="s">
        <v>145</v>
      </c>
      <c r="BE103" s="322">
        <f>IF(N103="základní",J103,0)</f>
        <v>0</v>
      </c>
      <c r="BF103" s="322">
        <f>IF(N103="snížená",J103,0)</f>
        <v>0</v>
      </c>
      <c r="BG103" s="322">
        <f>IF(N103="zákl. přenesená",J103,0)</f>
        <v>0</v>
      </c>
      <c r="BH103" s="322">
        <f>IF(N103="sníž. přenesená",J103,0)</f>
        <v>0</v>
      </c>
      <c r="BI103" s="322">
        <f>IF(N103="nulová",J103,0)</f>
        <v>0</v>
      </c>
      <c r="BJ103" s="203" t="s">
        <v>23</v>
      </c>
      <c r="BK103" s="322">
        <f>ROUND(I103*H103,2)</f>
        <v>0</v>
      </c>
      <c r="BL103" s="203" t="s">
        <v>161</v>
      </c>
      <c r="BM103" s="203" t="s">
        <v>943</v>
      </c>
    </row>
    <row r="104" spans="2:65" s="215" customFormat="1" ht="30" customHeight="1" x14ac:dyDescent="0.3">
      <c r="B104" s="216"/>
      <c r="D104" s="323" t="s">
        <v>921</v>
      </c>
      <c r="F104" s="324" t="s">
        <v>944</v>
      </c>
      <c r="I104" s="325"/>
      <c r="L104" s="216"/>
      <c r="M104" s="326"/>
      <c r="N104" s="217"/>
      <c r="O104" s="217"/>
      <c r="P104" s="217"/>
      <c r="Q104" s="217"/>
      <c r="R104" s="217"/>
      <c r="S104" s="217"/>
      <c r="T104" s="327"/>
      <c r="AT104" s="203" t="s">
        <v>921</v>
      </c>
      <c r="AU104" s="203" t="s">
        <v>98</v>
      </c>
    </row>
    <row r="105" spans="2:65" s="337" customFormat="1" ht="22.5" customHeight="1" x14ac:dyDescent="0.3">
      <c r="B105" s="336"/>
      <c r="D105" s="323" t="s">
        <v>150</v>
      </c>
      <c r="E105" s="346" t="s">
        <v>3</v>
      </c>
      <c r="F105" s="357" t="s">
        <v>156</v>
      </c>
      <c r="H105" s="358">
        <v>36</v>
      </c>
      <c r="I105" s="342"/>
      <c r="L105" s="336"/>
      <c r="M105" s="343"/>
      <c r="N105" s="344"/>
      <c r="O105" s="344"/>
      <c r="P105" s="344"/>
      <c r="Q105" s="344"/>
      <c r="R105" s="344"/>
      <c r="S105" s="344"/>
      <c r="T105" s="345"/>
      <c r="AT105" s="346" t="s">
        <v>150</v>
      </c>
      <c r="AU105" s="346" t="s">
        <v>98</v>
      </c>
      <c r="AV105" s="337" t="s">
        <v>98</v>
      </c>
      <c r="AW105" s="337" t="s">
        <v>5</v>
      </c>
      <c r="AX105" s="337" t="s">
        <v>23</v>
      </c>
      <c r="AY105" s="346" t="s">
        <v>145</v>
      </c>
    </row>
    <row r="106" spans="2:65" s="296" customFormat="1" ht="29.85" customHeight="1" x14ac:dyDescent="0.3">
      <c r="B106" s="295"/>
      <c r="D106" s="307" t="s">
        <v>82</v>
      </c>
      <c r="E106" s="308" t="s">
        <v>945</v>
      </c>
      <c r="F106" s="308" t="s">
        <v>946</v>
      </c>
      <c r="I106" s="299"/>
      <c r="J106" s="309">
        <f>BK106</f>
        <v>0</v>
      </c>
      <c r="L106" s="295"/>
      <c r="M106" s="301"/>
      <c r="N106" s="302"/>
      <c r="O106" s="302"/>
      <c r="P106" s="303">
        <f>SUM(P107:P152)</f>
        <v>0</v>
      </c>
      <c r="Q106" s="302"/>
      <c r="R106" s="303">
        <f>SUM(R107:R152)</f>
        <v>9.1560000000000002E-2</v>
      </c>
      <c r="S106" s="302"/>
      <c r="T106" s="304">
        <f>SUM(T107:T152)</f>
        <v>0.10140999999999999</v>
      </c>
      <c r="AR106" s="297" t="s">
        <v>98</v>
      </c>
      <c r="AT106" s="305" t="s">
        <v>82</v>
      </c>
      <c r="AU106" s="305" t="s">
        <v>23</v>
      </c>
      <c r="AY106" s="297" t="s">
        <v>145</v>
      </c>
      <c r="BK106" s="306">
        <f>SUM(BK107:BK152)</f>
        <v>0</v>
      </c>
    </row>
    <row r="107" spans="2:65" s="215" customFormat="1" ht="22.5" customHeight="1" x14ac:dyDescent="0.3">
      <c r="B107" s="310"/>
      <c r="C107" s="311" t="s">
        <v>431</v>
      </c>
      <c r="D107" s="311" t="s">
        <v>147</v>
      </c>
      <c r="E107" s="312" t="s">
        <v>947</v>
      </c>
      <c r="F107" s="313" t="s">
        <v>948</v>
      </c>
      <c r="G107" s="314" t="s">
        <v>224</v>
      </c>
      <c r="H107" s="315">
        <v>4</v>
      </c>
      <c r="I107" s="316"/>
      <c r="J107" s="317">
        <f>ROUND(I107*H107,2)</f>
        <v>0</v>
      </c>
      <c r="K107" s="313" t="s">
        <v>919</v>
      </c>
      <c r="L107" s="216"/>
      <c r="M107" s="318" t="s">
        <v>3</v>
      </c>
      <c r="N107" s="319" t="s">
        <v>46</v>
      </c>
      <c r="O107" s="217"/>
      <c r="P107" s="320">
        <f>O107*H107</f>
        <v>0</v>
      </c>
      <c r="Q107" s="320">
        <v>0</v>
      </c>
      <c r="R107" s="320">
        <f>Q107*H107</f>
        <v>0</v>
      </c>
      <c r="S107" s="320">
        <v>1.4919999999999999E-2</v>
      </c>
      <c r="T107" s="321">
        <f>S107*H107</f>
        <v>5.9679999999999997E-2</v>
      </c>
      <c r="AR107" s="203" t="s">
        <v>161</v>
      </c>
      <c r="AT107" s="203" t="s">
        <v>147</v>
      </c>
      <c r="AU107" s="203" t="s">
        <v>98</v>
      </c>
      <c r="AY107" s="203" t="s">
        <v>145</v>
      </c>
      <c r="BE107" s="322">
        <f>IF(N107="základní",J107,0)</f>
        <v>0</v>
      </c>
      <c r="BF107" s="322">
        <f>IF(N107="snížená",J107,0)</f>
        <v>0</v>
      </c>
      <c r="BG107" s="322">
        <f>IF(N107="zákl. přenesená",J107,0)</f>
        <v>0</v>
      </c>
      <c r="BH107" s="322">
        <f>IF(N107="sníž. přenesená",J107,0)</f>
        <v>0</v>
      </c>
      <c r="BI107" s="322">
        <f>IF(N107="nulová",J107,0)</f>
        <v>0</v>
      </c>
      <c r="BJ107" s="203" t="s">
        <v>23</v>
      </c>
      <c r="BK107" s="322">
        <f>ROUND(I107*H107,2)</f>
        <v>0</v>
      </c>
      <c r="BL107" s="203" t="s">
        <v>161</v>
      </c>
      <c r="BM107" s="203" t="s">
        <v>949</v>
      </c>
    </row>
    <row r="108" spans="2:65" s="215" customFormat="1" ht="22.5" customHeight="1" x14ac:dyDescent="0.3">
      <c r="B108" s="216"/>
      <c r="D108" s="323" t="s">
        <v>921</v>
      </c>
      <c r="F108" s="324" t="s">
        <v>950</v>
      </c>
      <c r="I108" s="325"/>
      <c r="L108" s="216"/>
      <c r="M108" s="326"/>
      <c r="N108" s="217"/>
      <c r="O108" s="217"/>
      <c r="P108" s="217"/>
      <c r="Q108" s="217"/>
      <c r="R108" s="217"/>
      <c r="S108" s="217"/>
      <c r="T108" s="327"/>
      <c r="AT108" s="203" t="s">
        <v>921</v>
      </c>
      <c r="AU108" s="203" t="s">
        <v>98</v>
      </c>
    </row>
    <row r="109" spans="2:65" s="337" customFormat="1" ht="22.5" customHeight="1" x14ac:dyDescent="0.3">
      <c r="B109" s="336"/>
      <c r="D109" s="338" t="s">
        <v>150</v>
      </c>
      <c r="E109" s="339" t="s">
        <v>3</v>
      </c>
      <c r="F109" s="340" t="s">
        <v>149</v>
      </c>
      <c r="H109" s="341">
        <v>4</v>
      </c>
      <c r="I109" s="342"/>
      <c r="L109" s="336"/>
      <c r="M109" s="343"/>
      <c r="N109" s="344"/>
      <c r="O109" s="344"/>
      <c r="P109" s="344"/>
      <c r="Q109" s="344"/>
      <c r="R109" s="344"/>
      <c r="S109" s="344"/>
      <c r="T109" s="345"/>
      <c r="AT109" s="346" t="s">
        <v>150</v>
      </c>
      <c r="AU109" s="346" t="s">
        <v>98</v>
      </c>
      <c r="AV109" s="337" t="s">
        <v>98</v>
      </c>
      <c r="AW109" s="337" t="s">
        <v>5</v>
      </c>
      <c r="AX109" s="337" t="s">
        <v>23</v>
      </c>
      <c r="AY109" s="346" t="s">
        <v>145</v>
      </c>
    </row>
    <row r="110" spans="2:65" s="215" customFormat="1" ht="22.5" customHeight="1" x14ac:dyDescent="0.3">
      <c r="B110" s="310"/>
      <c r="C110" s="311" t="s">
        <v>160</v>
      </c>
      <c r="D110" s="311" t="s">
        <v>147</v>
      </c>
      <c r="E110" s="312" t="s">
        <v>951</v>
      </c>
      <c r="F110" s="313" t="s">
        <v>952</v>
      </c>
      <c r="G110" s="314" t="s">
        <v>224</v>
      </c>
      <c r="H110" s="315">
        <v>2</v>
      </c>
      <c r="I110" s="316"/>
      <c r="J110" s="317">
        <f>ROUND(I110*H110,2)</f>
        <v>0</v>
      </c>
      <c r="K110" s="313" t="s">
        <v>919</v>
      </c>
      <c r="L110" s="216"/>
      <c r="M110" s="318" t="s">
        <v>3</v>
      </c>
      <c r="N110" s="319" t="s">
        <v>46</v>
      </c>
      <c r="O110" s="217"/>
      <c r="P110" s="320">
        <f>O110*H110</f>
        <v>0</v>
      </c>
      <c r="Q110" s="320">
        <v>0</v>
      </c>
      <c r="R110" s="320">
        <f>Q110*H110</f>
        <v>0</v>
      </c>
      <c r="S110" s="320">
        <v>2.0999999999999999E-3</v>
      </c>
      <c r="T110" s="321">
        <f>S110*H110</f>
        <v>4.1999999999999997E-3</v>
      </c>
      <c r="AR110" s="203" t="s">
        <v>161</v>
      </c>
      <c r="AT110" s="203" t="s">
        <v>147</v>
      </c>
      <c r="AU110" s="203" t="s">
        <v>98</v>
      </c>
      <c r="AY110" s="203" t="s">
        <v>145</v>
      </c>
      <c r="BE110" s="322">
        <f>IF(N110="základní",J110,0)</f>
        <v>0</v>
      </c>
      <c r="BF110" s="322">
        <f>IF(N110="snížená",J110,0)</f>
        <v>0</v>
      </c>
      <c r="BG110" s="322">
        <f>IF(N110="zákl. přenesená",J110,0)</f>
        <v>0</v>
      </c>
      <c r="BH110" s="322">
        <f>IF(N110="sníž. přenesená",J110,0)</f>
        <v>0</v>
      </c>
      <c r="BI110" s="322">
        <f>IF(N110="nulová",J110,0)</f>
        <v>0</v>
      </c>
      <c r="BJ110" s="203" t="s">
        <v>23</v>
      </c>
      <c r="BK110" s="322">
        <f>ROUND(I110*H110,2)</f>
        <v>0</v>
      </c>
      <c r="BL110" s="203" t="s">
        <v>161</v>
      </c>
      <c r="BM110" s="203" t="s">
        <v>953</v>
      </c>
    </row>
    <row r="111" spans="2:65" s="215" customFormat="1" ht="22.5" customHeight="1" x14ac:dyDescent="0.3">
      <c r="B111" s="216"/>
      <c r="D111" s="323" t="s">
        <v>921</v>
      </c>
      <c r="F111" s="324" t="s">
        <v>954</v>
      </c>
      <c r="I111" s="325"/>
      <c r="L111" s="216"/>
      <c r="M111" s="326"/>
      <c r="N111" s="217"/>
      <c r="O111" s="217"/>
      <c r="P111" s="217"/>
      <c r="Q111" s="217"/>
      <c r="R111" s="217"/>
      <c r="S111" s="217"/>
      <c r="T111" s="327"/>
      <c r="AT111" s="203" t="s">
        <v>921</v>
      </c>
      <c r="AU111" s="203" t="s">
        <v>98</v>
      </c>
    </row>
    <row r="112" spans="2:65" s="337" customFormat="1" ht="22.5" customHeight="1" x14ac:dyDescent="0.3">
      <c r="B112" s="336"/>
      <c r="D112" s="338" t="s">
        <v>150</v>
      </c>
      <c r="E112" s="339" t="s">
        <v>3</v>
      </c>
      <c r="F112" s="340" t="s">
        <v>98</v>
      </c>
      <c r="H112" s="341">
        <v>2</v>
      </c>
      <c r="I112" s="342"/>
      <c r="L112" s="336"/>
      <c r="M112" s="343"/>
      <c r="N112" s="344"/>
      <c r="O112" s="344"/>
      <c r="P112" s="344"/>
      <c r="Q112" s="344"/>
      <c r="R112" s="344"/>
      <c r="S112" s="344"/>
      <c r="T112" s="345"/>
      <c r="AT112" s="346" t="s">
        <v>150</v>
      </c>
      <c r="AU112" s="346" t="s">
        <v>98</v>
      </c>
      <c r="AV112" s="337" t="s">
        <v>98</v>
      </c>
      <c r="AW112" s="337" t="s">
        <v>5</v>
      </c>
      <c r="AX112" s="337" t="s">
        <v>23</v>
      </c>
      <c r="AY112" s="346" t="s">
        <v>145</v>
      </c>
    </row>
    <row r="113" spans="2:65" s="215" customFormat="1" ht="22.5" customHeight="1" x14ac:dyDescent="0.3">
      <c r="B113" s="310"/>
      <c r="C113" s="311" t="s">
        <v>955</v>
      </c>
      <c r="D113" s="311" t="s">
        <v>147</v>
      </c>
      <c r="E113" s="312" t="s">
        <v>956</v>
      </c>
      <c r="F113" s="313" t="s">
        <v>957</v>
      </c>
      <c r="G113" s="314" t="s">
        <v>224</v>
      </c>
      <c r="H113" s="315">
        <v>4</v>
      </c>
      <c r="I113" s="316"/>
      <c r="J113" s="317">
        <f>ROUND(I113*H113,2)</f>
        <v>0</v>
      </c>
      <c r="K113" s="313" t="s">
        <v>919</v>
      </c>
      <c r="L113" s="216"/>
      <c r="M113" s="318" t="s">
        <v>3</v>
      </c>
      <c r="N113" s="319" t="s">
        <v>46</v>
      </c>
      <c r="O113" s="217"/>
      <c r="P113" s="320">
        <f>O113*H113</f>
        <v>0</v>
      </c>
      <c r="Q113" s="320">
        <v>0</v>
      </c>
      <c r="R113" s="320">
        <f>Q113*H113</f>
        <v>0</v>
      </c>
      <c r="S113" s="320">
        <v>1.98E-3</v>
      </c>
      <c r="T113" s="321">
        <f>S113*H113</f>
        <v>7.92E-3</v>
      </c>
      <c r="AR113" s="203" t="s">
        <v>161</v>
      </c>
      <c r="AT113" s="203" t="s">
        <v>147</v>
      </c>
      <c r="AU113" s="203" t="s">
        <v>98</v>
      </c>
      <c r="AY113" s="203" t="s">
        <v>145</v>
      </c>
      <c r="BE113" s="322">
        <f>IF(N113="základní",J113,0)</f>
        <v>0</v>
      </c>
      <c r="BF113" s="322">
        <f>IF(N113="snížená",J113,0)</f>
        <v>0</v>
      </c>
      <c r="BG113" s="322">
        <f>IF(N113="zákl. přenesená",J113,0)</f>
        <v>0</v>
      </c>
      <c r="BH113" s="322">
        <f>IF(N113="sníž. přenesená",J113,0)</f>
        <v>0</v>
      </c>
      <c r="BI113" s="322">
        <f>IF(N113="nulová",J113,0)</f>
        <v>0</v>
      </c>
      <c r="BJ113" s="203" t="s">
        <v>23</v>
      </c>
      <c r="BK113" s="322">
        <f>ROUND(I113*H113,2)</f>
        <v>0</v>
      </c>
      <c r="BL113" s="203" t="s">
        <v>161</v>
      </c>
      <c r="BM113" s="203" t="s">
        <v>958</v>
      </c>
    </row>
    <row r="114" spans="2:65" s="215" customFormat="1" ht="22.5" customHeight="1" x14ac:dyDescent="0.3">
      <c r="B114" s="216"/>
      <c r="D114" s="323" t="s">
        <v>921</v>
      </c>
      <c r="F114" s="324" t="s">
        <v>959</v>
      </c>
      <c r="I114" s="325"/>
      <c r="L114" s="216"/>
      <c r="M114" s="326"/>
      <c r="N114" s="217"/>
      <c r="O114" s="217"/>
      <c r="P114" s="217"/>
      <c r="Q114" s="217"/>
      <c r="R114" s="217"/>
      <c r="S114" s="217"/>
      <c r="T114" s="327"/>
      <c r="AT114" s="203" t="s">
        <v>921</v>
      </c>
      <c r="AU114" s="203" t="s">
        <v>98</v>
      </c>
    </row>
    <row r="115" spans="2:65" s="337" customFormat="1" ht="22.5" customHeight="1" x14ac:dyDescent="0.3">
      <c r="B115" s="336"/>
      <c r="D115" s="338" t="s">
        <v>150</v>
      </c>
      <c r="E115" s="339" t="s">
        <v>3</v>
      </c>
      <c r="F115" s="340" t="s">
        <v>149</v>
      </c>
      <c r="H115" s="341">
        <v>4</v>
      </c>
      <c r="I115" s="342"/>
      <c r="L115" s="336"/>
      <c r="M115" s="343"/>
      <c r="N115" s="344"/>
      <c r="O115" s="344"/>
      <c r="P115" s="344"/>
      <c r="Q115" s="344"/>
      <c r="R115" s="344"/>
      <c r="S115" s="344"/>
      <c r="T115" s="345"/>
      <c r="AT115" s="346" t="s">
        <v>150</v>
      </c>
      <c r="AU115" s="346" t="s">
        <v>98</v>
      </c>
      <c r="AV115" s="337" t="s">
        <v>98</v>
      </c>
      <c r="AW115" s="337" t="s">
        <v>5</v>
      </c>
      <c r="AX115" s="337" t="s">
        <v>23</v>
      </c>
      <c r="AY115" s="346" t="s">
        <v>145</v>
      </c>
    </row>
    <row r="116" spans="2:65" s="215" customFormat="1" ht="22.5" customHeight="1" x14ac:dyDescent="0.3">
      <c r="B116" s="310"/>
      <c r="C116" s="311" t="s">
        <v>28</v>
      </c>
      <c r="D116" s="311" t="s">
        <v>147</v>
      </c>
      <c r="E116" s="312" t="s">
        <v>960</v>
      </c>
      <c r="F116" s="313" t="s">
        <v>961</v>
      </c>
      <c r="G116" s="314" t="s">
        <v>175</v>
      </c>
      <c r="H116" s="315">
        <v>1</v>
      </c>
      <c r="I116" s="316"/>
      <c r="J116" s="317">
        <f>ROUND(I116*H116,2)</f>
        <v>0</v>
      </c>
      <c r="K116" s="313" t="s">
        <v>919</v>
      </c>
      <c r="L116" s="216"/>
      <c r="M116" s="318" t="s">
        <v>3</v>
      </c>
      <c r="N116" s="319" t="s">
        <v>46</v>
      </c>
      <c r="O116" s="217"/>
      <c r="P116" s="320">
        <f>O116*H116</f>
        <v>0</v>
      </c>
      <c r="Q116" s="320">
        <v>0</v>
      </c>
      <c r="R116" s="320">
        <f>Q116*H116</f>
        <v>0</v>
      </c>
      <c r="S116" s="320">
        <v>2.9610000000000001E-2</v>
      </c>
      <c r="T116" s="321">
        <f>S116*H116</f>
        <v>2.9610000000000001E-2</v>
      </c>
      <c r="AR116" s="203" t="s">
        <v>161</v>
      </c>
      <c r="AT116" s="203" t="s">
        <v>147</v>
      </c>
      <c r="AU116" s="203" t="s">
        <v>98</v>
      </c>
      <c r="AY116" s="203" t="s">
        <v>145</v>
      </c>
      <c r="BE116" s="322">
        <f>IF(N116="základní",J116,0)</f>
        <v>0</v>
      </c>
      <c r="BF116" s="322">
        <f>IF(N116="snížená",J116,0)</f>
        <v>0</v>
      </c>
      <c r="BG116" s="322">
        <f>IF(N116="zákl. přenesená",J116,0)</f>
        <v>0</v>
      </c>
      <c r="BH116" s="322">
        <f>IF(N116="sníž. přenesená",J116,0)</f>
        <v>0</v>
      </c>
      <c r="BI116" s="322">
        <f>IF(N116="nulová",J116,0)</f>
        <v>0</v>
      </c>
      <c r="BJ116" s="203" t="s">
        <v>23</v>
      </c>
      <c r="BK116" s="322">
        <f>ROUND(I116*H116,2)</f>
        <v>0</v>
      </c>
      <c r="BL116" s="203" t="s">
        <v>161</v>
      </c>
      <c r="BM116" s="203" t="s">
        <v>962</v>
      </c>
    </row>
    <row r="117" spans="2:65" s="215" customFormat="1" ht="22.5" customHeight="1" x14ac:dyDescent="0.3">
      <c r="B117" s="216"/>
      <c r="D117" s="323" t="s">
        <v>921</v>
      </c>
      <c r="F117" s="324" t="s">
        <v>963</v>
      </c>
      <c r="I117" s="325"/>
      <c r="L117" s="216"/>
      <c r="M117" s="326"/>
      <c r="N117" s="217"/>
      <c r="O117" s="217"/>
      <c r="P117" s="217"/>
      <c r="Q117" s="217"/>
      <c r="R117" s="217"/>
      <c r="S117" s="217"/>
      <c r="T117" s="327"/>
      <c r="AT117" s="203" t="s">
        <v>921</v>
      </c>
      <c r="AU117" s="203" t="s">
        <v>98</v>
      </c>
    </row>
    <row r="118" spans="2:65" s="337" customFormat="1" ht="22.5" customHeight="1" x14ac:dyDescent="0.3">
      <c r="B118" s="336"/>
      <c r="D118" s="338" t="s">
        <v>150</v>
      </c>
      <c r="E118" s="339" t="s">
        <v>3</v>
      </c>
      <c r="F118" s="340" t="s">
        <v>23</v>
      </c>
      <c r="H118" s="341">
        <v>1</v>
      </c>
      <c r="I118" s="342"/>
      <c r="L118" s="336"/>
      <c r="M118" s="343"/>
      <c r="N118" s="344"/>
      <c r="O118" s="344"/>
      <c r="P118" s="344"/>
      <c r="Q118" s="344"/>
      <c r="R118" s="344"/>
      <c r="S118" s="344"/>
      <c r="T118" s="345"/>
      <c r="AT118" s="346" t="s">
        <v>150</v>
      </c>
      <c r="AU118" s="346" t="s">
        <v>98</v>
      </c>
      <c r="AV118" s="337" t="s">
        <v>98</v>
      </c>
      <c r="AW118" s="337" t="s">
        <v>5</v>
      </c>
      <c r="AX118" s="337" t="s">
        <v>23</v>
      </c>
      <c r="AY118" s="346" t="s">
        <v>145</v>
      </c>
    </row>
    <row r="119" spans="2:65" s="215" customFormat="1" ht="22.5" customHeight="1" x14ac:dyDescent="0.3">
      <c r="B119" s="310"/>
      <c r="C119" s="311" t="s">
        <v>427</v>
      </c>
      <c r="D119" s="311" t="s">
        <v>147</v>
      </c>
      <c r="E119" s="312" t="s">
        <v>964</v>
      </c>
      <c r="F119" s="313" t="s">
        <v>965</v>
      </c>
      <c r="G119" s="314" t="s">
        <v>175</v>
      </c>
      <c r="H119" s="315">
        <v>2</v>
      </c>
      <c r="I119" s="316"/>
      <c r="J119" s="317">
        <f>ROUND(I119*H119,2)</f>
        <v>0</v>
      </c>
      <c r="K119" s="313" t="s">
        <v>919</v>
      </c>
      <c r="L119" s="216"/>
      <c r="M119" s="318" t="s">
        <v>3</v>
      </c>
      <c r="N119" s="319" t="s">
        <v>46</v>
      </c>
      <c r="O119" s="217"/>
      <c r="P119" s="320">
        <f>O119*H119</f>
        <v>0</v>
      </c>
      <c r="Q119" s="320">
        <v>3.6339999999999997E-2</v>
      </c>
      <c r="R119" s="320">
        <f>Q119*H119</f>
        <v>7.2679999999999995E-2</v>
      </c>
      <c r="S119" s="320">
        <v>0</v>
      </c>
      <c r="T119" s="321">
        <f>S119*H119</f>
        <v>0</v>
      </c>
      <c r="AR119" s="203" t="s">
        <v>161</v>
      </c>
      <c r="AT119" s="203" t="s">
        <v>147</v>
      </c>
      <c r="AU119" s="203" t="s">
        <v>98</v>
      </c>
      <c r="AY119" s="203" t="s">
        <v>145</v>
      </c>
      <c r="BE119" s="322">
        <f>IF(N119="základní",J119,0)</f>
        <v>0</v>
      </c>
      <c r="BF119" s="322">
        <f>IF(N119="snížená",J119,0)</f>
        <v>0</v>
      </c>
      <c r="BG119" s="322">
        <f>IF(N119="zákl. přenesená",J119,0)</f>
        <v>0</v>
      </c>
      <c r="BH119" s="322">
        <f>IF(N119="sníž. přenesená",J119,0)</f>
        <v>0</v>
      </c>
      <c r="BI119" s="322">
        <f>IF(N119="nulová",J119,0)</f>
        <v>0</v>
      </c>
      <c r="BJ119" s="203" t="s">
        <v>23</v>
      </c>
      <c r="BK119" s="322">
        <f>ROUND(I119*H119,2)</f>
        <v>0</v>
      </c>
      <c r="BL119" s="203" t="s">
        <v>161</v>
      </c>
      <c r="BM119" s="203" t="s">
        <v>966</v>
      </c>
    </row>
    <row r="120" spans="2:65" s="215" customFormat="1" ht="22.5" customHeight="1" x14ac:dyDescent="0.3">
      <c r="B120" s="216"/>
      <c r="D120" s="323" t="s">
        <v>921</v>
      </c>
      <c r="F120" s="324" t="s">
        <v>967</v>
      </c>
      <c r="I120" s="325"/>
      <c r="L120" s="216"/>
      <c r="M120" s="326"/>
      <c r="N120" s="217"/>
      <c r="O120" s="217"/>
      <c r="P120" s="217"/>
      <c r="Q120" s="217"/>
      <c r="R120" s="217"/>
      <c r="S120" s="217"/>
      <c r="T120" s="327"/>
      <c r="AT120" s="203" t="s">
        <v>921</v>
      </c>
      <c r="AU120" s="203" t="s">
        <v>98</v>
      </c>
    </row>
    <row r="121" spans="2:65" s="337" customFormat="1" ht="22.5" customHeight="1" x14ac:dyDescent="0.3">
      <c r="B121" s="336"/>
      <c r="D121" s="338" t="s">
        <v>150</v>
      </c>
      <c r="E121" s="339" t="s">
        <v>3</v>
      </c>
      <c r="F121" s="340" t="s">
        <v>98</v>
      </c>
      <c r="H121" s="341">
        <v>2</v>
      </c>
      <c r="I121" s="342"/>
      <c r="L121" s="336"/>
      <c r="M121" s="343"/>
      <c r="N121" s="344"/>
      <c r="O121" s="344"/>
      <c r="P121" s="344"/>
      <c r="Q121" s="344"/>
      <c r="R121" s="344"/>
      <c r="S121" s="344"/>
      <c r="T121" s="345"/>
      <c r="AT121" s="346" t="s">
        <v>150</v>
      </c>
      <c r="AU121" s="346" t="s">
        <v>98</v>
      </c>
      <c r="AV121" s="337" t="s">
        <v>98</v>
      </c>
      <c r="AW121" s="337" t="s">
        <v>5</v>
      </c>
      <c r="AX121" s="337" t="s">
        <v>23</v>
      </c>
      <c r="AY121" s="346" t="s">
        <v>145</v>
      </c>
    </row>
    <row r="122" spans="2:65" s="215" customFormat="1" ht="22.5" customHeight="1" x14ac:dyDescent="0.3">
      <c r="B122" s="310"/>
      <c r="C122" s="347" t="s">
        <v>153</v>
      </c>
      <c r="D122" s="347" t="s">
        <v>159</v>
      </c>
      <c r="E122" s="348" t="s">
        <v>968</v>
      </c>
      <c r="F122" s="349" t="s">
        <v>969</v>
      </c>
      <c r="G122" s="350" t="s">
        <v>175</v>
      </c>
      <c r="H122" s="351">
        <v>3</v>
      </c>
      <c r="I122" s="352"/>
      <c r="J122" s="353">
        <f>ROUND(I122*H122,2)</f>
        <v>0</v>
      </c>
      <c r="K122" s="349" t="s">
        <v>919</v>
      </c>
      <c r="L122" s="354"/>
      <c r="M122" s="355" t="s">
        <v>3</v>
      </c>
      <c r="N122" s="356" t="s">
        <v>46</v>
      </c>
      <c r="O122" s="217"/>
      <c r="P122" s="320">
        <f>O122*H122</f>
        <v>0</v>
      </c>
      <c r="Q122" s="320">
        <v>2.5999999999999998E-4</v>
      </c>
      <c r="R122" s="320">
        <f>Q122*H122</f>
        <v>7.7999999999999988E-4</v>
      </c>
      <c r="S122" s="320">
        <v>0</v>
      </c>
      <c r="T122" s="321">
        <f>S122*H122</f>
        <v>0</v>
      </c>
      <c r="AR122" s="203" t="s">
        <v>222</v>
      </c>
      <c r="AT122" s="203" t="s">
        <v>159</v>
      </c>
      <c r="AU122" s="203" t="s">
        <v>98</v>
      </c>
      <c r="AY122" s="203" t="s">
        <v>145</v>
      </c>
      <c r="BE122" s="322">
        <f>IF(N122="základní",J122,0)</f>
        <v>0</v>
      </c>
      <c r="BF122" s="322">
        <f>IF(N122="snížená",J122,0)</f>
        <v>0</v>
      </c>
      <c r="BG122" s="322">
        <f>IF(N122="zákl. přenesená",J122,0)</f>
        <v>0</v>
      </c>
      <c r="BH122" s="322">
        <f>IF(N122="sníž. přenesená",J122,0)</f>
        <v>0</v>
      </c>
      <c r="BI122" s="322">
        <f>IF(N122="nulová",J122,0)</f>
        <v>0</v>
      </c>
      <c r="BJ122" s="203" t="s">
        <v>23</v>
      </c>
      <c r="BK122" s="322">
        <f>ROUND(I122*H122,2)</f>
        <v>0</v>
      </c>
      <c r="BL122" s="203" t="s">
        <v>161</v>
      </c>
      <c r="BM122" s="203" t="s">
        <v>970</v>
      </c>
    </row>
    <row r="123" spans="2:65" s="215" customFormat="1" ht="30" customHeight="1" x14ac:dyDescent="0.3">
      <c r="B123" s="216"/>
      <c r="D123" s="323" t="s">
        <v>921</v>
      </c>
      <c r="F123" s="324" t="s">
        <v>971</v>
      </c>
      <c r="I123" s="325"/>
      <c r="L123" s="216"/>
      <c r="M123" s="326"/>
      <c r="N123" s="217"/>
      <c r="O123" s="217"/>
      <c r="P123" s="217"/>
      <c r="Q123" s="217"/>
      <c r="R123" s="217"/>
      <c r="S123" s="217"/>
      <c r="T123" s="327"/>
      <c r="AT123" s="203" t="s">
        <v>921</v>
      </c>
      <c r="AU123" s="203" t="s">
        <v>98</v>
      </c>
    </row>
    <row r="124" spans="2:65" s="337" customFormat="1" ht="22.5" customHeight="1" x14ac:dyDescent="0.3">
      <c r="B124" s="336"/>
      <c r="D124" s="338" t="s">
        <v>150</v>
      </c>
      <c r="E124" s="339" t="s">
        <v>3</v>
      </c>
      <c r="F124" s="340" t="s">
        <v>370</v>
      </c>
      <c r="H124" s="341">
        <v>3</v>
      </c>
      <c r="I124" s="342"/>
      <c r="L124" s="336"/>
      <c r="M124" s="343"/>
      <c r="N124" s="344"/>
      <c r="O124" s="344"/>
      <c r="P124" s="344"/>
      <c r="Q124" s="344"/>
      <c r="R124" s="344"/>
      <c r="S124" s="344"/>
      <c r="T124" s="345"/>
      <c r="AT124" s="346" t="s">
        <v>150</v>
      </c>
      <c r="AU124" s="346" t="s">
        <v>98</v>
      </c>
      <c r="AV124" s="337" t="s">
        <v>98</v>
      </c>
      <c r="AW124" s="337" t="s">
        <v>5</v>
      </c>
      <c r="AX124" s="337" t="s">
        <v>23</v>
      </c>
      <c r="AY124" s="346" t="s">
        <v>145</v>
      </c>
    </row>
    <row r="125" spans="2:65" s="215" customFormat="1" ht="22.5" customHeight="1" x14ac:dyDescent="0.3">
      <c r="B125" s="310"/>
      <c r="C125" s="311" t="s">
        <v>146</v>
      </c>
      <c r="D125" s="311" t="s">
        <v>147</v>
      </c>
      <c r="E125" s="312" t="s">
        <v>972</v>
      </c>
      <c r="F125" s="313" t="s">
        <v>973</v>
      </c>
      <c r="G125" s="314" t="s">
        <v>224</v>
      </c>
      <c r="H125" s="315">
        <v>8</v>
      </c>
      <c r="I125" s="316"/>
      <c r="J125" s="317">
        <f>ROUND(I125*H125,2)</f>
        <v>0</v>
      </c>
      <c r="K125" s="313" t="s">
        <v>919</v>
      </c>
      <c r="L125" s="216"/>
      <c r="M125" s="318" t="s">
        <v>3</v>
      </c>
      <c r="N125" s="319" t="s">
        <v>46</v>
      </c>
      <c r="O125" s="217"/>
      <c r="P125" s="320">
        <f>O125*H125</f>
        <v>0</v>
      </c>
      <c r="Q125" s="320">
        <v>2.9E-4</v>
      </c>
      <c r="R125" s="320">
        <f>Q125*H125</f>
        <v>2.32E-3</v>
      </c>
      <c r="S125" s="320">
        <v>0</v>
      </c>
      <c r="T125" s="321">
        <f>S125*H125</f>
        <v>0</v>
      </c>
      <c r="AR125" s="203" t="s">
        <v>161</v>
      </c>
      <c r="AT125" s="203" t="s">
        <v>147</v>
      </c>
      <c r="AU125" s="203" t="s">
        <v>98</v>
      </c>
      <c r="AY125" s="203" t="s">
        <v>145</v>
      </c>
      <c r="BE125" s="322">
        <f>IF(N125="základní",J125,0)</f>
        <v>0</v>
      </c>
      <c r="BF125" s="322">
        <f>IF(N125="snížená",J125,0)</f>
        <v>0</v>
      </c>
      <c r="BG125" s="322">
        <f>IF(N125="zákl. přenesená",J125,0)</f>
        <v>0</v>
      </c>
      <c r="BH125" s="322">
        <f>IF(N125="sníž. přenesená",J125,0)</f>
        <v>0</v>
      </c>
      <c r="BI125" s="322">
        <f>IF(N125="nulová",J125,0)</f>
        <v>0</v>
      </c>
      <c r="BJ125" s="203" t="s">
        <v>23</v>
      </c>
      <c r="BK125" s="322">
        <f>ROUND(I125*H125,2)</f>
        <v>0</v>
      </c>
      <c r="BL125" s="203" t="s">
        <v>161</v>
      </c>
      <c r="BM125" s="203" t="s">
        <v>974</v>
      </c>
    </row>
    <row r="126" spans="2:65" s="215" customFormat="1" ht="22.5" customHeight="1" x14ac:dyDescent="0.3">
      <c r="B126" s="216"/>
      <c r="D126" s="323" t="s">
        <v>921</v>
      </c>
      <c r="F126" s="324" t="s">
        <v>975</v>
      </c>
      <c r="I126" s="325"/>
      <c r="L126" s="216"/>
      <c r="M126" s="326"/>
      <c r="N126" s="217"/>
      <c r="O126" s="217"/>
      <c r="P126" s="217"/>
      <c r="Q126" s="217"/>
      <c r="R126" s="217"/>
      <c r="S126" s="217"/>
      <c r="T126" s="327"/>
      <c r="AT126" s="203" t="s">
        <v>921</v>
      </c>
      <c r="AU126" s="203" t="s">
        <v>98</v>
      </c>
    </row>
    <row r="127" spans="2:65" s="337" customFormat="1" ht="22.5" customHeight="1" x14ac:dyDescent="0.3">
      <c r="B127" s="336"/>
      <c r="D127" s="338" t="s">
        <v>150</v>
      </c>
      <c r="E127" s="339" t="s">
        <v>3</v>
      </c>
      <c r="F127" s="340" t="s">
        <v>160</v>
      </c>
      <c r="H127" s="341">
        <v>8</v>
      </c>
      <c r="I127" s="342"/>
      <c r="L127" s="336"/>
      <c r="M127" s="343"/>
      <c r="N127" s="344"/>
      <c r="O127" s="344"/>
      <c r="P127" s="344"/>
      <c r="Q127" s="344"/>
      <c r="R127" s="344"/>
      <c r="S127" s="344"/>
      <c r="T127" s="345"/>
      <c r="AT127" s="346" t="s">
        <v>150</v>
      </c>
      <c r="AU127" s="346" t="s">
        <v>98</v>
      </c>
      <c r="AV127" s="337" t="s">
        <v>98</v>
      </c>
      <c r="AW127" s="337" t="s">
        <v>5</v>
      </c>
      <c r="AX127" s="337" t="s">
        <v>23</v>
      </c>
      <c r="AY127" s="346" t="s">
        <v>145</v>
      </c>
    </row>
    <row r="128" spans="2:65" s="215" customFormat="1" ht="22.5" customHeight="1" x14ac:dyDescent="0.3">
      <c r="B128" s="310"/>
      <c r="C128" s="311" t="s">
        <v>162</v>
      </c>
      <c r="D128" s="311" t="s">
        <v>147</v>
      </c>
      <c r="E128" s="312" t="s">
        <v>976</v>
      </c>
      <c r="F128" s="313" t="s">
        <v>977</v>
      </c>
      <c r="G128" s="314" t="s">
        <v>224</v>
      </c>
      <c r="H128" s="315">
        <v>6</v>
      </c>
      <c r="I128" s="316"/>
      <c r="J128" s="317">
        <f>ROUND(I128*H128,2)</f>
        <v>0</v>
      </c>
      <c r="K128" s="313" t="s">
        <v>919</v>
      </c>
      <c r="L128" s="216"/>
      <c r="M128" s="318" t="s">
        <v>3</v>
      </c>
      <c r="N128" s="319" t="s">
        <v>46</v>
      </c>
      <c r="O128" s="217"/>
      <c r="P128" s="320">
        <f>O128*H128</f>
        <v>0</v>
      </c>
      <c r="Q128" s="320">
        <v>3.5E-4</v>
      </c>
      <c r="R128" s="320">
        <f>Q128*H128</f>
        <v>2.0999999999999999E-3</v>
      </c>
      <c r="S128" s="320">
        <v>0</v>
      </c>
      <c r="T128" s="321">
        <f>S128*H128</f>
        <v>0</v>
      </c>
      <c r="AR128" s="203" t="s">
        <v>161</v>
      </c>
      <c r="AT128" s="203" t="s">
        <v>147</v>
      </c>
      <c r="AU128" s="203" t="s">
        <v>98</v>
      </c>
      <c r="AY128" s="203" t="s">
        <v>145</v>
      </c>
      <c r="BE128" s="322">
        <f>IF(N128="základní",J128,0)</f>
        <v>0</v>
      </c>
      <c r="BF128" s="322">
        <f>IF(N128="snížená",J128,0)</f>
        <v>0</v>
      </c>
      <c r="BG128" s="322">
        <f>IF(N128="zákl. přenesená",J128,0)</f>
        <v>0</v>
      </c>
      <c r="BH128" s="322">
        <f>IF(N128="sníž. přenesená",J128,0)</f>
        <v>0</v>
      </c>
      <c r="BI128" s="322">
        <f>IF(N128="nulová",J128,0)</f>
        <v>0</v>
      </c>
      <c r="BJ128" s="203" t="s">
        <v>23</v>
      </c>
      <c r="BK128" s="322">
        <f>ROUND(I128*H128,2)</f>
        <v>0</v>
      </c>
      <c r="BL128" s="203" t="s">
        <v>161</v>
      </c>
      <c r="BM128" s="203" t="s">
        <v>978</v>
      </c>
    </row>
    <row r="129" spans="2:65" s="215" customFormat="1" ht="22.5" customHeight="1" x14ac:dyDescent="0.3">
      <c r="B129" s="216"/>
      <c r="D129" s="323" t="s">
        <v>921</v>
      </c>
      <c r="F129" s="324" t="s">
        <v>979</v>
      </c>
      <c r="I129" s="325"/>
      <c r="L129" s="216"/>
      <c r="M129" s="326"/>
      <c r="N129" s="217"/>
      <c r="O129" s="217"/>
      <c r="P129" s="217"/>
      <c r="Q129" s="217"/>
      <c r="R129" s="217"/>
      <c r="S129" s="217"/>
      <c r="T129" s="327"/>
      <c r="AT129" s="203" t="s">
        <v>921</v>
      </c>
      <c r="AU129" s="203" t="s">
        <v>98</v>
      </c>
    </row>
    <row r="130" spans="2:65" s="337" customFormat="1" ht="22.5" customHeight="1" x14ac:dyDescent="0.3">
      <c r="B130" s="336"/>
      <c r="D130" s="338" t="s">
        <v>150</v>
      </c>
      <c r="E130" s="339" t="s">
        <v>3</v>
      </c>
      <c r="F130" s="340" t="s">
        <v>177</v>
      </c>
      <c r="H130" s="341">
        <v>6</v>
      </c>
      <c r="I130" s="342"/>
      <c r="L130" s="336"/>
      <c r="M130" s="343"/>
      <c r="N130" s="344"/>
      <c r="O130" s="344"/>
      <c r="P130" s="344"/>
      <c r="Q130" s="344"/>
      <c r="R130" s="344"/>
      <c r="S130" s="344"/>
      <c r="T130" s="345"/>
      <c r="AT130" s="346" t="s">
        <v>150</v>
      </c>
      <c r="AU130" s="346" t="s">
        <v>98</v>
      </c>
      <c r="AV130" s="337" t="s">
        <v>98</v>
      </c>
      <c r="AW130" s="337" t="s">
        <v>5</v>
      </c>
      <c r="AX130" s="337" t="s">
        <v>23</v>
      </c>
      <c r="AY130" s="346" t="s">
        <v>145</v>
      </c>
    </row>
    <row r="131" spans="2:65" s="215" customFormat="1" ht="22.5" customHeight="1" x14ac:dyDescent="0.3">
      <c r="B131" s="310"/>
      <c r="C131" s="311" t="s">
        <v>10</v>
      </c>
      <c r="D131" s="311" t="s">
        <v>147</v>
      </c>
      <c r="E131" s="312" t="s">
        <v>980</v>
      </c>
      <c r="F131" s="313" t="s">
        <v>981</v>
      </c>
      <c r="G131" s="314" t="s">
        <v>224</v>
      </c>
      <c r="H131" s="315">
        <v>12</v>
      </c>
      <c r="I131" s="316"/>
      <c r="J131" s="317">
        <f>ROUND(I131*H131,2)</f>
        <v>0</v>
      </c>
      <c r="K131" s="313" t="s">
        <v>919</v>
      </c>
      <c r="L131" s="216"/>
      <c r="M131" s="318" t="s">
        <v>3</v>
      </c>
      <c r="N131" s="319" t="s">
        <v>46</v>
      </c>
      <c r="O131" s="217"/>
      <c r="P131" s="320">
        <f>O131*H131</f>
        <v>0</v>
      </c>
      <c r="Q131" s="320">
        <v>1.14E-3</v>
      </c>
      <c r="R131" s="320">
        <f>Q131*H131</f>
        <v>1.3679999999999999E-2</v>
      </c>
      <c r="S131" s="320">
        <v>0</v>
      </c>
      <c r="T131" s="321">
        <f>S131*H131</f>
        <v>0</v>
      </c>
      <c r="AR131" s="203" t="s">
        <v>161</v>
      </c>
      <c r="AT131" s="203" t="s">
        <v>147</v>
      </c>
      <c r="AU131" s="203" t="s">
        <v>98</v>
      </c>
      <c r="AY131" s="203" t="s">
        <v>145</v>
      </c>
      <c r="BE131" s="322">
        <f>IF(N131="základní",J131,0)</f>
        <v>0</v>
      </c>
      <c r="BF131" s="322">
        <f>IF(N131="snížená",J131,0)</f>
        <v>0</v>
      </c>
      <c r="BG131" s="322">
        <f>IF(N131="zákl. přenesená",J131,0)</f>
        <v>0</v>
      </c>
      <c r="BH131" s="322">
        <f>IF(N131="sníž. přenesená",J131,0)</f>
        <v>0</v>
      </c>
      <c r="BI131" s="322">
        <f>IF(N131="nulová",J131,0)</f>
        <v>0</v>
      </c>
      <c r="BJ131" s="203" t="s">
        <v>23</v>
      </c>
      <c r="BK131" s="322">
        <f>ROUND(I131*H131,2)</f>
        <v>0</v>
      </c>
      <c r="BL131" s="203" t="s">
        <v>161</v>
      </c>
      <c r="BM131" s="203" t="s">
        <v>982</v>
      </c>
    </row>
    <row r="132" spans="2:65" s="215" customFormat="1" ht="22.5" customHeight="1" x14ac:dyDescent="0.3">
      <c r="B132" s="216"/>
      <c r="D132" s="323" t="s">
        <v>921</v>
      </c>
      <c r="F132" s="324" t="s">
        <v>983</v>
      </c>
      <c r="I132" s="325"/>
      <c r="L132" s="216"/>
      <c r="M132" s="326"/>
      <c r="N132" s="217"/>
      <c r="O132" s="217"/>
      <c r="P132" s="217"/>
      <c r="Q132" s="217"/>
      <c r="R132" s="217"/>
      <c r="S132" s="217"/>
      <c r="T132" s="327"/>
      <c r="AT132" s="203" t="s">
        <v>921</v>
      </c>
      <c r="AU132" s="203" t="s">
        <v>98</v>
      </c>
    </row>
    <row r="133" spans="2:65" s="337" customFormat="1" ht="22.5" customHeight="1" x14ac:dyDescent="0.3">
      <c r="B133" s="336"/>
      <c r="D133" s="338" t="s">
        <v>150</v>
      </c>
      <c r="E133" s="339" t="s">
        <v>3</v>
      </c>
      <c r="F133" s="340" t="s">
        <v>153</v>
      </c>
      <c r="H133" s="341">
        <v>12</v>
      </c>
      <c r="I133" s="342"/>
      <c r="L133" s="336"/>
      <c r="M133" s="343"/>
      <c r="N133" s="344"/>
      <c r="O133" s="344"/>
      <c r="P133" s="344"/>
      <c r="Q133" s="344"/>
      <c r="R133" s="344"/>
      <c r="S133" s="344"/>
      <c r="T133" s="345"/>
      <c r="AT133" s="346" t="s">
        <v>150</v>
      </c>
      <c r="AU133" s="346" t="s">
        <v>98</v>
      </c>
      <c r="AV133" s="337" t="s">
        <v>98</v>
      </c>
      <c r="AW133" s="337" t="s">
        <v>5</v>
      </c>
      <c r="AX133" s="337" t="s">
        <v>23</v>
      </c>
      <c r="AY133" s="346" t="s">
        <v>145</v>
      </c>
    </row>
    <row r="134" spans="2:65" s="215" customFormat="1" ht="22.5" customHeight="1" x14ac:dyDescent="0.3">
      <c r="B134" s="310"/>
      <c r="C134" s="311" t="s">
        <v>161</v>
      </c>
      <c r="D134" s="311" t="s">
        <v>147</v>
      </c>
      <c r="E134" s="312" t="s">
        <v>984</v>
      </c>
      <c r="F134" s="313" t="s">
        <v>985</v>
      </c>
      <c r="G134" s="314" t="s">
        <v>175</v>
      </c>
      <c r="H134" s="315">
        <v>5</v>
      </c>
      <c r="I134" s="316"/>
      <c r="J134" s="317">
        <f>ROUND(I134*H134,2)</f>
        <v>0</v>
      </c>
      <c r="K134" s="313" t="s">
        <v>919</v>
      </c>
      <c r="L134" s="216"/>
      <c r="M134" s="318" t="s">
        <v>3</v>
      </c>
      <c r="N134" s="319" t="s">
        <v>46</v>
      </c>
      <c r="O134" s="217"/>
      <c r="P134" s="320">
        <f>O134*H134</f>
        <v>0</v>
      </c>
      <c r="Q134" s="320">
        <v>0</v>
      </c>
      <c r="R134" s="320">
        <f>Q134*H134</f>
        <v>0</v>
      </c>
      <c r="S134" s="320">
        <v>0</v>
      </c>
      <c r="T134" s="321">
        <f>S134*H134</f>
        <v>0</v>
      </c>
      <c r="AR134" s="203" t="s">
        <v>161</v>
      </c>
      <c r="AT134" s="203" t="s">
        <v>147</v>
      </c>
      <c r="AU134" s="203" t="s">
        <v>98</v>
      </c>
      <c r="AY134" s="203" t="s">
        <v>145</v>
      </c>
      <c r="BE134" s="322">
        <f>IF(N134="základní",J134,0)</f>
        <v>0</v>
      </c>
      <c r="BF134" s="322">
        <f>IF(N134="snížená",J134,0)</f>
        <v>0</v>
      </c>
      <c r="BG134" s="322">
        <f>IF(N134="zákl. přenesená",J134,0)</f>
        <v>0</v>
      </c>
      <c r="BH134" s="322">
        <f>IF(N134="sníž. přenesená",J134,0)</f>
        <v>0</v>
      </c>
      <c r="BI134" s="322">
        <f>IF(N134="nulová",J134,0)</f>
        <v>0</v>
      </c>
      <c r="BJ134" s="203" t="s">
        <v>23</v>
      </c>
      <c r="BK134" s="322">
        <f>ROUND(I134*H134,2)</f>
        <v>0</v>
      </c>
      <c r="BL134" s="203" t="s">
        <v>161</v>
      </c>
      <c r="BM134" s="203" t="s">
        <v>986</v>
      </c>
    </row>
    <row r="135" spans="2:65" s="215" customFormat="1" ht="22.5" customHeight="1" x14ac:dyDescent="0.3">
      <c r="B135" s="216"/>
      <c r="D135" s="323" t="s">
        <v>921</v>
      </c>
      <c r="F135" s="324" t="s">
        <v>987</v>
      </c>
      <c r="I135" s="325"/>
      <c r="L135" s="216"/>
      <c r="M135" s="326"/>
      <c r="N135" s="217"/>
      <c r="O135" s="217"/>
      <c r="P135" s="217"/>
      <c r="Q135" s="217"/>
      <c r="R135" s="217"/>
      <c r="S135" s="217"/>
      <c r="T135" s="327"/>
      <c r="AT135" s="203" t="s">
        <v>921</v>
      </c>
      <c r="AU135" s="203" t="s">
        <v>98</v>
      </c>
    </row>
    <row r="136" spans="2:65" s="337" customFormat="1" ht="22.5" customHeight="1" x14ac:dyDescent="0.3">
      <c r="B136" s="336"/>
      <c r="D136" s="338" t="s">
        <v>150</v>
      </c>
      <c r="E136" s="339" t="s">
        <v>3</v>
      </c>
      <c r="F136" s="340" t="s">
        <v>182</v>
      </c>
      <c r="H136" s="341">
        <v>5</v>
      </c>
      <c r="I136" s="342"/>
      <c r="L136" s="336"/>
      <c r="M136" s="343"/>
      <c r="N136" s="344"/>
      <c r="O136" s="344"/>
      <c r="P136" s="344"/>
      <c r="Q136" s="344"/>
      <c r="R136" s="344"/>
      <c r="S136" s="344"/>
      <c r="T136" s="345"/>
      <c r="AT136" s="346" t="s">
        <v>150</v>
      </c>
      <c r="AU136" s="346" t="s">
        <v>98</v>
      </c>
      <c r="AV136" s="337" t="s">
        <v>98</v>
      </c>
      <c r="AW136" s="337" t="s">
        <v>5</v>
      </c>
      <c r="AX136" s="337" t="s">
        <v>23</v>
      </c>
      <c r="AY136" s="346" t="s">
        <v>145</v>
      </c>
    </row>
    <row r="137" spans="2:65" s="215" customFormat="1" ht="22.5" customHeight="1" x14ac:dyDescent="0.3">
      <c r="B137" s="310"/>
      <c r="C137" s="311" t="s">
        <v>348</v>
      </c>
      <c r="D137" s="311" t="s">
        <v>147</v>
      </c>
      <c r="E137" s="312" t="s">
        <v>988</v>
      </c>
      <c r="F137" s="313" t="s">
        <v>989</v>
      </c>
      <c r="G137" s="314" t="s">
        <v>175</v>
      </c>
      <c r="H137" s="315">
        <v>2</v>
      </c>
      <c r="I137" s="316"/>
      <c r="J137" s="317">
        <f>ROUND(I137*H137,2)</f>
        <v>0</v>
      </c>
      <c r="K137" s="313" t="s">
        <v>919</v>
      </c>
      <c r="L137" s="216"/>
      <c r="M137" s="318" t="s">
        <v>3</v>
      </c>
      <c r="N137" s="319" t="s">
        <v>46</v>
      </c>
      <c r="O137" s="217"/>
      <c r="P137" s="320">
        <f>O137*H137</f>
        <v>0</v>
      </c>
      <c r="Q137" s="320">
        <v>0</v>
      </c>
      <c r="R137" s="320">
        <f>Q137*H137</f>
        <v>0</v>
      </c>
      <c r="S137" s="320">
        <v>0</v>
      </c>
      <c r="T137" s="321">
        <f>S137*H137</f>
        <v>0</v>
      </c>
      <c r="AR137" s="203" t="s">
        <v>161</v>
      </c>
      <c r="AT137" s="203" t="s">
        <v>147</v>
      </c>
      <c r="AU137" s="203" t="s">
        <v>98</v>
      </c>
      <c r="AY137" s="203" t="s">
        <v>145</v>
      </c>
      <c r="BE137" s="322">
        <f>IF(N137="základní",J137,0)</f>
        <v>0</v>
      </c>
      <c r="BF137" s="322">
        <f>IF(N137="snížená",J137,0)</f>
        <v>0</v>
      </c>
      <c r="BG137" s="322">
        <f>IF(N137="zákl. přenesená",J137,0)</f>
        <v>0</v>
      </c>
      <c r="BH137" s="322">
        <f>IF(N137="sníž. přenesená",J137,0)</f>
        <v>0</v>
      </c>
      <c r="BI137" s="322">
        <f>IF(N137="nulová",J137,0)</f>
        <v>0</v>
      </c>
      <c r="BJ137" s="203" t="s">
        <v>23</v>
      </c>
      <c r="BK137" s="322">
        <f>ROUND(I137*H137,2)</f>
        <v>0</v>
      </c>
      <c r="BL137" s="203" t="s">
        <v>161</v>
      </c>
      <c r="BM137" s="203" t="s">
        <v>990</v>
      </c>
    </row>
    <row r="138" spans="2:65" s="215" customFormat="1" ht="22.5" customHeight="1" x14ac:dyDescent="0.3">
      <c r="B138" s="216"/>
      <c r="D138" s="323" t="s">
        <v>921</v>
      </c>
      <c r="F138" s="324" t="s">
        <v>991</v>
      </c>
      <c r="I138" s="325"/>
      <c r="L138" s="216"/>
      <c r="M138" s="326"/>
      <c r="N138" s="217"/>
      <c r="O138" s="217"/>
      <c r="P138" s="217"/>
      <c r="Q138" s="217"/>
      <c r="R138" s="217"/>
      <c r="S138" s="217"/>
      <c r="T138" s="327"/>
      <c r="AT138" s="203" t="s">
        <v>921</v>
      </c>
      <c r="AU138" s="203" t="s">
        <v>98</v>
      </c>
    </row>
    <row r="139" spans="2:65" s="337" customFormat="1" ht="22.5" customHeight="1" x14ac:dyDescent="0.3">
      <c r="B139" s="336"/>
      <c r="D139" s="338" t="s">
        <v>150</v>
      </c>
      <c r="E139" s="339" t="s">
        <v>3</v>
      </c>
      <c r="F139" s="340" t="s">
        <v>98</v>
      </c>
      <c r="H139" s="341">
        <v>2</v>
      </c>
      <c r="I139" s="342"/>
      <c r="L139" s="336"/>
      <c r="M139" s="343"/>
      <c r="N139" s="344"/>
      <c r="O139" s="344"/>
      <c r="P139" s="344"/>
      <c r="Q139" s="344"/>
      <c r="R139" s="344"/>
      <c r="S139" s="344"/>
      <c r="T139" s="345"/>
      <c r="AT139" s="346" t="s">
        <v>150</v>
      </c>
      <c r="AU139" s="346" t="s">
        <v>98</v>
      </c>
      <c r="AV139" s="337" t="s">
        <v>98</v>
      </c>
      <c r="AW139" s="337" t="s">
        <v>5</v>
      </c>
      <c r="AX139" s="337" t="s">
        <v>23</v>
      </c>
      <c r="AY139" s="346" t="s">
        <v>145</v>
      </c>
    </row>
    <row r="140" spans="2:65" s="215" customFormat="1" ht="22.5" customHeight="1" x14ac:dyDescent="0.3">
      <c r="B140" s="310"/>
      <c r="C140" s="311" t="s">
        <v>233</v>
      </c>
      <c r="D140" s="311" t="s">
        <v>147</v>
      </c>
      <c r="E140" s="312" t="s">
        <v>992</v>
      </c>
      <c r="F140" s="313" t="s">
        <v>993</v>
      </c>
      <c r="G140" s="314" t="s">
        <v>175</v>
      </c>
      <c r="H140" s="315">
        <v>4</v>
      </c>
      <c r="I140" s="316"/>
      <c r="J140" s="317">
        <f>ROUND(I140*H140,2)</f>
        <v>0</v>
      </c>
      <c r="K140" s="313" t="s">
        <v>919</v>
      </c>
      <c r="L140" s="216"/>
      <c r="M140" s="318" t="s">
        <v>3</v>
      </c>
      <c r="N140" s="319" t="s">
        <v>46</v>
      </c>
      <c r="O140" s="217"/>
      <c r="P140" s="320">
        <f>O140*H140</f>
        <v>0</v>
      </c>
      <c r="Q140" s="320">
        <v>0</v>
      </c>
      <c r="R140" s="320">
        <f>Q140*H140</f>
        <v>0</v>
      </c>
      <c r="S140" s="320">
        <v>0</v>
      </c>
      <c r="T140" s="321">
        <f>S140*H140</f>
        <v>0</v>
      </c>
      <c r="AR140" s="203" t="s">
        <v>161</v>
      </c>
      <c r="AT140" s="203" t="s">
        <v>147</v>
      </c>
      <c r="AU140" s="203" t="s">
        <v>98</v>
      </c>
      <c r="AY140" s="203" t="s">
        <v>145</v>
      </c>
      <c r="BE140" s="322">
        <f>IF(N140="základní",J140,0)</f>
        <v>0</v>
      </c>
      <c r="BF140" s="322">
        <f>IF(N140="snížená",J140,0)</f>
        <v>0</v>
      </c>
      <c r="BG140" s="322">
        <f>IF(N140="zákl. přenesená",J140,0)</f>
        <v>0</v>
      </c>
      <c r="BH140" s="322">
        <f>IF(N140="sníž. přenesená",J140,0)</f>
        <v>0</v>
      </c>
      <c r="BI140" s="322">
        <f>IF(N140="nulová",J140,0)</f>
        <v>0</v>
      </c>
      <c r="BJ140" s="203" t="s">
        <v>23</v>
      </c>
      <c r="BK140" s="322">
        <f>ROUND(I140*H140,2)</f>
        <v>0</v>
      </c>
      <c r="BL140" s="203" t="s">
        <v>161</v>
      </c>
      <c r="BM140" s="203" t="s">
        <v>994</v>
      </c>
    </row>
    <row r="141" spans="2:65" s="215" customFormat="1" ht="22.5" customHeight="1" x14ac:dyDescent="0.3">
      <c r="B141" s="216"/>
      <c r="D141" s="323" t="s">
        <v>921</v>
      </c>
      <c r="F141" s="324" t="s">
        <v>995</v>
      </c>
      <c r="I141" s="325"/>
      <c r="L141" s="216"/>
      <c r="M141" s="326"/>
      <c r="N141" s="217"/>
      <c r="O141" s="217"/>
      <c r="P141" s="217"/>
      <c r="Q141" s="217"/>
      <c r="R141" s="217"/>
      <c r="S141" s="217"/>
      <c r="T141" s="327"/>
      <c r="AT141" s="203" t="s">
        <v>921</v>
      </c>
      <c r="AU141" s="203" t="s">
        <v>98</v>
      </c>
    </row>
    <row r="142" spans="2:65" s="337" customFormat="1" ht="22.5" customHeight="1" x14ac:dyDescent="0.3">
      <c r="B142" s="336"/>
      <c r="D142" s="338" t="s">
        <v>150</v>
      </c>
      <c r="E142" s="339" t="s">
        <v>3</v>
      </c>
      <c r="F142" s="340" t="s">
        <v>149</v>
      </c>
      <c r="H142" s="341">
        <v>4</v>
      </c>
      <c r="I142" s="342"/>
      <c r="L142" s="336"/>
      <c r="M142" s="343"/>
      <c r="N142" s="344"/>
      <c r="O142" s="344"/>
      <c r="P142" s="344"/>
      <c r="Q142" s="344"/>
      <c r="R142" s="344"/>
      <c r="S142" s="344"/>
      <c r="T142" s="345"/>
      <c r="AT142" s="346" t="s">
        <v>150</v>
      </c>
      <c r="AU142" s="346" t="s">
        <v>98</v>
      </c>
      <c r="AV142" s="337" t="s">
        <v>98</v>
      </c>
      <c r="AW142" s="337" t="s">
        <v>5</v>
      </c>
      <c r="AX142" s="337" t="s">
        <v>23</v>
      </c>
      <c r="AY142" s="346" t="s">
        <v>145</v>
      </c>
    </row>
    <row r="143" spans="2:65" s="215" customFormat="1" ht="22.5" customHeight="1" x14ac:dyDescent="0.3">
      <c r="B143" s="310"/>
      <c r="C143" s="311" t="s">
        <v>234</v>
      </c>
      <c r="D143" s="311" t="s">
        <v>147</v>
      </c>
      <c r="E143" s="312" t="s">
        <v>996</v>
      </c>
      <c r="F143" s="313" t="s">
        <v>997</v>
      </c>
      <c r="G143" s="314" t="s">
        <v>224</v>
      </c>
      <c r="H143" s="315">
        <v>26</v>
      </c>
      <c r="I143" s="316"/>
      <c r="J143" s="317">
        <f>ROUND(I143*H143,2)</f>
        <v>0</v>
      </c>
      <c r="K143" s="313" t="s">
        <v>919</v>
      </c>
      <c r="L143" s="216"/>
      <c r="M143" s="318" t="s">
        <v>3</v>
      </c>
      <c r="N143" s="319" t="s">
        <v>46</v>
      </c>
      <c r="O143" s="217"/>
      <c r="P143" s="320">
        <f>O143*H143</f>
        <v>0</v>
      </c>
      <c r="Q143" s="320">
        <v>0</v>
      </c>
      <c r="R143" s="320">
        <f>Q143*H143</f>
        <v>0</v>
      </c>
      <c r="S143" s="320">
        <v>0</v>
      </c>
      <c r="T143" s="321">
        <f>S143*H143</f>
        <v>0</v>
      </c>
      <c r="AR143" s="203" t="s">
        <v>161</v>
      </c>
      <c r="AT143" s="203" t="s">
        <v>147</v>
      </c>
      <c r="AU143" s="203" t="s">
        <v>98</v>
      </c>
      <c r="AY143" s="203" t="s">
        <v>145</v>
      </c>
      <c r="BE143" s="322">
        <f>IF(N143="základní",J143,0)</f>
        <v>0</v>
      </c>
      <c r="BF143" s="322">
        <f>IF(N143="snížená",J143,0)</f>
        <v>0</v>
      </c>
      <c r="BG143" s="322">
        <f>IF(N143="zákl. přenesená",J143,0)</f>
        <v>0</v>
      </c>
      <c r="BH143" s="322">
        <f>IF(N143="sníž. přenesená",J143,0)</f>
        <v>0</v>
      </c>
      <c r="BI143" s="322">
        <f>IF(N143="nulová",J143,0)</f>
        <v>0</v>
      </c>
      <c r="BJ143" s="203" t="s">
        <v>23</v>
      </c>
      <c r="BK143" s="322">
        <f>ROUND(I143*H143,2)</f>
        <v>0</v>
      </c>
      <c r="BL143" s="203" t="s">
        <v>161</v>
      </c>
      <c r="BM143" s="203" t="s">
        <v>998</v>
      </c>
    </row>
    <row r="144" spans="2:65" s="215" customFormat="1" ht="22.5" customHeight="1" x14ac:dyDescent="0.3">
      <c r="B144" s="216"/>
      <c r="D144" s="323" t="s">
        <v>921</v>
      </c>
      <c r="F144" s="324" t="s">
        <v>999</v>
      </c>
      <c r="I144" s="325"/>
      <c r="L144" s="216"/>
      <c r="M144" s="326"/>
      <c r="N144" s="217"/>
      <c r="O144" s="217"/>
      <c r="P144" s="217"/>
      <c r="Q144" s="217"/>
      <c r="R144" s="217"/>
      <c r="S144" s="217"/>
      <c r="T144" s="327"/>
      <c r="AT144" s="203" t="s">
        <v>921</v>
      </c>
      <c r="AU144" s="203" t="s">
        <v>98</v>
      </c>
    </row>
    <row r="145" spans="2:65" s="329" customFormat="1" ht="22.5" customHeight="1" x14ac:dyDescent="0.3">
      <c r="B145" s="328"/>
      <c r="D145" s="323" t="s">
        <v>150</v>
      </c>
      <c r="E145" s="330" t="s">
        <v>3</v>
      </c>
      <c r="F145" s="331" t="s">
        <v>1000</v>
      </c>
      <c r="H145" s="330" t="s">
        <v>3</v>
      </c>
      <c r="I145" s="332"/>
      <c r="L145" s="328"/>
      <c r="M145" s="333"/>
      <c r="N145" s="334"/>
      <c r="O145" s="334"/>
      <c r="P145" s="334"/>
      <c r="Q145" s="334"/>
      <c r="R145" s="334"/>
      <c r="S145" s="334"/>
      <c r="T145" s="335"/>
      <c r="AT145" s="330" t="s">
        <v>150</v>
      </c>
      <c r="AU145" s="330" t="s">
        <v>98</v>
      </c>
      <c r="AV145" s="329" t="s">
        <v>23</v>
      </c>
      <c r="AW145" s="329" t="s">
        <v>5</v>
      </c>
      <c r="AX145" s="329" t="s">
        <v>83</v>
      </c>
      <c r="AY145" s="330" t="s">
        <v>145</v>
      </c>
    </row>
    <row r="146" spans="2:65" s="337" customFormat="1" ht="22.5" customHeight="1" x14ac:dyDescent="0.3">
      <c r="B146" s="336"/>
      <c r="D146" s="338" t="s">
        <v>150</v>
      </c>
      <c r="E146" s="339" t="s">
        <v>3</v>
      </c>
      <c r="F146" s="340" t="s">
        <v>1001</v>
      </c>
      <c r="H146" s="341">
        <v>26</v>
      </c>
      <c r="I146" s="342"/>
      <c r="L146" s="336"/>
      <c r="M146" s="343"/>
      <c r="N146" s="344"/>
      <c r="O146" s="344"/>
      <c r="P146" s="344"/>
      <c r="Q146" s="344"/>
      <c r="R146" s="344"/>
      <c r="S146" s="344"/>
      <c r="T146" s="345"/>
      <c r="AT146" s="346" t="s">
        <v>150</v>
      </c>
      <c r="AU146" s="346" t="s">
        <v>98</v>
      </c>
      <c r="AV146" s="337" t="s">
        <v>98</v>
      </c>
      <c r="AW146" s="337" t="s">
        <v>5</v>
      </c>
      <c r="AX146" s="337" t="s">
        <v>23</v>
      </c>
      <c r="AY146" s="346" t="s">
        <v>145</v>
      </c>
    </row>
    <row r="147" spans="2:65" s="215" customFormat="1" ht="31.5" customHeight="1" x14ac:dyDescent="0.3">
      <c r="B147" s="310"/>
      <c r="C147" s="311" t="s">
        <v>329</v>
      </c>
      <c r="D147" s="311" t="s">
        <v>147</v>
      </c>
      <c r="E147" s="312" t="s">
        <v>1002</v>
      </c>
      <c r="F147" s="313" t="s">
        <v>1003</v>
      </c>
      <c r="G147" s="314" t="s">
        <v>171</v>
      </c>
      <c r="H147" s="315">
        <v>0.10100000000000001</v>
      </c>
      <c r="I147" s="316"/>
      <c r="J147" s="317">
        <f>ROUND(I147*H147,2)</f>
        <v>0</v>
      </c>
      <c r="K147" s="313" t="s">
        <v>919</v>
      </c>
      <c r="L147" s="216"/>
      <c r="M147" s="318" t="s">
        <v>3</v>
      </c>
      <c r="N147" s="319" t="s">
        <v>46</v>
      </c>
      <c r="O147" s="217"/>
      <c r="P147" s="320">
        <f>O147*H147</f>
        <v>0</v>
      </c>
      <c r="Q147" s="320">
        <v>0</v>
      </c>
      <c r="R147" s="320">
        <f>Q147*H147</f>
        <v>0</v>
      </c>
      <c r="S147" s="320">
        <v>0</v>
      </c>
      <c r="T147" s="321">
        <f>S147*H147</f>
        <v>0</v>
      </c>
      <c r="AR147" s="203" t="s">
        <v>161</v>
      </c>
      <c r="AT147" s="203" t="s">
        <v>147</v>
      </c>
      <c r="AU147" s="203" t="s">
        <v>98</v>
      </c>
      <c r="AY147" s="203" t="s">
        <v>145</v>
      </c>
      <c r="BE147" s="322">
        <f>IF(N147="základní",J147,0)</f>
        <v>0</v>
      </c>
      <c r="BF147" s="322">
        <f>IF(N147="snížená",J147,0)</f>
        <v>0</v>
      </c>
      <c r="BG147" s="322">
        <f>IF(N147="zákl. přenesená",J147,0)</f>
        <v>0</v>
      </c>
      <c r="BH147" s="322">
        <f>IF(N147="sníž. přenesená",J147,0)</f>
        <v>0</v>
      </c>
      <c r="BI147" s="322">
        <f>IF(N147="nulová",J147,0)</f>
        <v>0</v>
      </c>
      <c r="BJ147" s="203" t="s">
        <v>23</v>
      </c>
      <c r="BK147" s="322">
        <f>ROUND(I147*H147,2)</f>
        <v>0</v>
      </c>
      <c r="BL147" s="203" t="s">
        <v>161</v>
      </c>
      <c r="BM147" s="203" t="s">
        <v>1004</v>
      </c>
    </row>
    <row r="148" spans="2:65" s="215" customFormat="1" ht="30" customHeight="1" x14ac:dyDescent="0.3">
      <c r="B148" s="216"/>
      <c r="D148" s="338" t="s">
        <v>921</v>
      </c>
      <c r="F148" s="359" t="s">
        <v>1005</v>
      </c>
      <c r="I148" s="325"/>
      <c r="L148" s="216"/>
      <c r="M148" s="326"/>
      <c r="N148" s="217"/>
      <c r="O148" s="217"/>
      <c r="P148" s="217"/>
      <c r="Q148" s="217"/>
      <c r="R148" s="217"/>
      <c r="S148" s="217"/>
      <c r="T148" s="327"/>
      <c r="AT148" s="203" t="s">
        <v>921</v>
      </c>
      <c r="AU148" s="203" t="s">
        <v>98</v>
      </c>
    </row>
    <row r="149" spans="2:65" s="215" customFormat="1" ht="22.5" customHeight="1" x14ac:dyDescent="0.3">
      <c r="B149" s="310"/>
      <c r="C149" s="311" t="s">
        <v>9</v>
      </c>
      <c r="D149" s="311" t="s">
        <v>147</v>
      </c>
      <c r="E149" s="312" t="s">
        <v>1006</v>
      </c>
      <c r="F149" s="313" t="s">
        <v>1007</v>
      </c>
      <c r="G149" s="314" t="s">
        <v>171</v>
      </c>
      <c r="H149" s="315">
        <v>9.1999999999999998E-2</v>
      </c>
      <c r="I149" s="316"/>
      <c r="J149" s="317">
        <f>ROUND(I149*H149,2)</f>
        <v>0</v>
      </c>
      <c r="K149" s="313" t="s">
        <v>919</v>
      </c>
      <c r="L149" s="216"/>
      <c r="M149" s="318" t="s">
        <v>3</v>
      </c>
      <c r="N149" s="319" t="s">
        <v>46</v>
      </c>
      <c r="O149" s="217"/>
      <c r="P149" s="320">
        <f>O149*H149</f>
        <v>0</v>
      </c>
      <c r="Q149" s="320">
        <v>0</v>
      </c>
      <c r="R149" s="320">
        <f>Q149*H149</f>
        <v>0</v>
      </c>
      <c r="S149" s="320">
        <v>0</v>
      </c>
      <c r="T149" s="321">
        <f>S149*H149</f>
        <v>0</v>
      </c>
      <c r="AR149" s="203" t="s">
        <v>161</v>
      </c>
      <c r="AT149" s="203" t="s">
        <v>147</v>
      </c>
      <c r="AU149" s="203" t="s">
        <v>98</v>
      </c>
      <c r="AY149" s="203" t="s">
        <v>145</v>
      </c>
      <c r="BE149" s="322">
        <f>IF(N149="základní",J149,0)</f>
        <v>0</v>
      </c>
      <c r="BF149" s="322">
        <f>IF(N149="snížená",J149,0)</f>
        <v>0</v>
      </c>
      <c r="BG149" s="322">
        <f>IF(N149="zákl. přenesená",J149,0)</f>
        <v>0</v>
      </c>
      <c r="BH149" s="322">
        <f>IF(N149="sníž. přenesená",J149,0)</f>
        <v>0</v>
      </c>
      <c r="BI149" s="322">
        <f>IF(N149="nulová",J149,0)</f>
        <v>0</v>
      </c>
      <c r="BJ149" s="203" t="s">
        <v>23</v>
      </c>
      <c r="BK149" s="322">
        <f>ROUND(I149*H149,2)</f>
        <v>0</v>
      </c>
      <c r="BL149" s="203" t="s">
        <v>161</v>
      </c>
      <c r="BM149" s="203" t="s">
        <v>1008</v>
      </c>
    </row>
    <row r="150" spans="2:65" s="215" customFormat="1" ht="30" customHeight="1" x14ac:dyDescent="0.3">
      <c r="B150" s="216"/>
      <c r="D150" s="338" t="s">
        <v>921</v>
      </c>
      <c r="F150" s="359" t="s">
        <v>1009</v>
      </c>
      <c r="I150" s="325"/>
      <c r="L150" s="216"/>
      <c r="M150" s="326"/>
      <c r="N150" s="217"/>
      <c r="O150" s="217"/>
      <c r="P150" s="217"/>
      <c r="Q150" s="217"/>
      <c r="R150" s="217"/>
      <c r="S150" s="217"/>
      <c r="T150" s="327"/>
      <c r="AT150" s="203" t="s">
        <v>921</v>
      </c>
      <c r="AU150" s="203" t="s">
        <v>98</v>
      </c>
    </row>
    <row r="151" spans="2:65" s="215" customFormat="1" ht="22.5" customHeight="1" x14ac:dyDescent="0.3">
      <c r="B151" s="310"/>
      <c r="C151" s="311" t="s">
        <v>371</v>
      </c>
      <c r="D151" s="311" t="s">
        <v>147</v>
      </c>
      <c r="E151" s="312" t="s">
        <v>1010</v>
      </c>
      <c r="F151" s="313" t="s">
        <v>1011</v>
      </c>
      <c r="G151" s="314" t="s">
        <v>171</v>
      </c>
      <c r="H151" s="315">
        <v>9.1999999999999998E-2</v>
      </c>
      <c r="I151" s="316"/>
      <c r="J151" s="317">
        <f>ROUND(I151*H151,2)</f>
        <v>0</v>
      </c>
      <c r="K151" s="313" t="s">
        <v>919</v>
      </c>
      <c r="L151" s="216"/>
      <c r="M151" s="318" t="s">
        <v>3</v>
      </c>
      <c r="N151" s="319" t="s">
        <v>46</v>
      </c>
      <c r="O151" s="217"/>
      <c r="P151" s="320">
        <f>O151*H151</f>
        <v>0</v>
      </c>
      <c r="Q151" s="320">
        <v>0</v>
      </c>
      <c r="R151" s="320">
        <f>Q151*H151</f>
        <v>0</v>
      </c>
      <c r="S151" s="320">
        <v>0</v>
      </c>
      <c r="T151" s="321">
        <f>S151*H151</f>
        <v>0</v>
      </c>
      <c r="AR151" s="203" t="s">
        <v>161</v>
      </c>
      <c r="AT151" s="203" t="s">
        <v>147</v>
      </c>
      <c r="AU151" s="203" t="s">
        <v>98</v>
      </c>
      <c r="AY151" s="203" t="s">
        <v>145</v>
      </c>
      <c r="BE151" s="322">
        <f>IF(N151="základní",J151,0)</f>
        <v>0</v>
      </c>
      <c r="BF151" s="322">
        <f>IF(N151="snížená",J151,0)</f>
        <v>0</v>
      </c>
      <c r="BG151" s="322">
        <f>IF(N151="zákl. přenesená",J151,0)</f>
        <v>0</v>
      </c>
      <c r="BH151" s="322">
        <f>IF(N151="sníž. přenesená",J151,0)</f>
        <v>0</v>
      </c>
      <c r="BI151" s="322">
        <f>IF(N151="nulová",J151,0)</f>
        <v>0</v>
      </c>
      <c r="BJ151" s="203" t="s">
        <v>23</v>
      </c>
      <c r="BK151" s="322">
        <f>ROUND(I151*H151,2)</f>
        <v>0</v>
      </c>
      <c r="BL151" s="203" t="s">
        <v>161</v>
      </c>
      <c r="BM151" s="203" t="s">
        <v>1012</v>
      </c>
    </row>
    <row r="152" spans="2:65" s="215" customFormat="1" ht="30" customHeight="1" x14ac:dyDescent="0.3">
      <c r="B152" s="216"/>
      <c r="D152" s="323" t="s">
        <v>921</v>
      </c>
      <c r="F152" s="324" t="s">
        <v>1013</v>
      </c>
      <c r="I152" s="325"/>
      <c r="L152" s="216"/>
      <c r="M152" s="326"/>
      <c r="N152" s="217"/>
      <c r="O152" s="217"/>
      <c r="P152" s="217"/>
      <c r="Q152" s="217"/>
      <c r="R152" s="217"/>
      <c r="S152" s="217"/>
      <c r="T152" s="327"/>
      <c r="AT152" s="203" t="s">
        <v>921</v>
      </c>
      <c r="AU152" s="203" t="s">
        <v>98</v>
      </c>
    </row>
    <row r="153" spans="2:65" s="296" customFormat="1" ht="29.85" customHeight="1" x14ac:dyDescent="0.3">
      <c r="B153" s="295"/>
      <c r="D153" s="307" t="s">
        <v>82</v>
      </c>
      <c r="E153" s="308" t="s">
        <v>1014</v>
      </c>
      <c r="F153" s="308" t="s">
        <v>1015</v>
      </c>
      <c r="I153" s="299"/>
      <c r="J153" s="309">
        <f>BK153</f>
        <v>0</v>
      </c>
      <c r="L153" s="295"/>
      <c r="M153" s="301"/>
      <c r="N153" s="302"/>
      <c r="O153" s="302"/>
      <c r="P153" s="303">
        <f>SUM(P154:P200)</f>
        <v>0</v>
      </c>
      <c r="Q153" s="302"/>
      <c r="R153" s="303">
        <f>SUM(R154:R200)</f>
        <v>9.3790000000000012E-2</v>
      </c>
      <c r="S153" s="302"/>
      <c r="T153" s="304">
        <f>SUM(T154:T200)</f>
        <v>2.3E-2</v>
      </c>
      <c r="AR153" s="297" t="s">
        <v>98</v>
      </c>
      <c r="AT153" s="305" t="s">
        <v>82</v>
      </c>
      <c r="AU153" s="305" t="s">
        <v>23</v>
      </c>
      <c r="AY153" s="297" t="s">
        <v>145</v>
      </c>
      <c r="BK153" s="306">
        <f>SUM(BK154:BK200)</f>
        <v>0</v>
      </c>
    </row>
    <row r="154" spans="2:65" s="215" customFormat="1" ht="22.5" customHeight="1" x14ac:dyDescent="0.3">
      <c r="B154" s="310"/>
      <c r="C154" s="311" t="s">
        <v>372</v>
      </c>
      <c r="D154" s="311" t="s">
        <v>147</v>
      </c>
      <c r="E154" s="312" t="s">
        <v>1016</v>
      </c>
      <c r="F154" s="313" t="s">
        <v>1017</v>
      </c>
      <c r="G154" s="314" t="s">
        <v>224</v>
      </c>
      <c r="H154" s="315">
        <v>8</v>
      </c>
      <c r="I154" s="316"/>
      <c r="J154" s="317">
        <f>ROUND(I154*H154,2)</f>
        <v>0</v>
      </c>
      <c r="K154" s="313" t="s">
        <v>919</v>
      </c>
      <c r="L154" s="216"/>
      <c r="M154" s="318" t="s">
        <v>3</v>
      </c>
      <c r="N154" s="319" t="s">
        <v>46</v>
      </c>
      <c r="O154" s="217"/>
      <c r="P154" s="320">
        <f>O154*H154</f>
        <v>0</v>
      </c>
      <c r="Q154" s="320">
        <v>0</v>
      </c>
      <c r="R154" s="320">
        <f>Q154*H154</f>
        <v>0</v>
      </c>
      <c r="S154" s="320">
        <v>2.1299999999999999E-3</v>
      </c>
      <c r="T154" s="321">
        <f>S154*H154</f>
        <v>1.704E-2</v>
      </c>
      <c r="AR154" s="203" t="s">
        <v>161</v>
      </c>
      <c r="AT154" s="203" t="s">
        <v>147</v>
      </c>
      <c r="AU154" s="203" t="s">
        <v>98</v>
      </c>
      <c r="AY154" s="203" t="s">
        <v>145</v>
      </c>
      <c r="BE154" s="322">
        <f>IF(N154="základní",J154,0)</f>
        <v>0</v>
      </c>
      <c r="BF154" s="322">
        <f>IF(N154="snížená",J154,0)</f>
        <v>0</v>
      </c>
      <c r="BG154" s="322">
        <f>IF(N154="zákl. přenesená",J154,0)</f>
        <v>0</v>
      </c>
      <c r="BH154" s="322">
        <f>IF(N154="sníž. přenesená",J154,0)</f>
        <v>0</v>
      </c>
      <c r="BI154" s="322">
        <f>IF(N154="nulová",J154,0)</f>
        <v>0</v>
      </c>
      <c r="BJ154" s="203" t="s">
        <v>23</v>
      </c>
      <c r="BK154" s="322">
        <f>ROUND(I154*H154,2)</f>
        <v>0</v>
      </c>
      <c r="BL154" s="203" t="s">
        <v>161</v>
      </c>
      <c r="BM154" s="203" t="s">
        <v>1018</v>
      </c>
    </row>
    <row r="155" spans="2:65" s="215" customFormat="1" ht="22.5" customHeight="1" x14ac:dyDescent="0.3">
      <c r="B155" s="216"/>
      <c r="D155" s="323" t="s">
        <v>921</v>
      </c>
      <c r="F155" s="324" t="s">
        <v>1019</v>
      </c>
      <c r="I155" s="325"/>
      <c r="L155" s="216"/>
      <c r="M155" s="326"/>
      <c r="N155" s="217"/>
      <c r="O155" s="217"/>
      <c r="P155" s="217"/>
      <c r="Q155" s="217"/>
      <c r="R155" s="217"/>
      <c r="S155" s="217"/>
      <c r="T155" s="327"/>
      <c r="AT155" s="203" t="s">
        <v>921</v>
      </c>
      <c r="AU155" s="203" t="s">
        <v>98</v>
      </c>
    </row>
    <row r="156" spans="2:65" s="337" customFormat="1" ht="22.5" customHeight="1" x14ac:dyDescent="0.3">
      <c r="B156" s="336"/>
      <c r="D156" s="338" t="s">
        <v>150</v>
      </c>
      <c r="E156" s="339" t="s">
        <v>3</v>
      </c>
      <c r="F156" s="340" t="s">
        <v>160</v>
      </c>
      <c r="H156" s="341">
        <v>8</v>
      </c>
      <c r="I156" s="342"/>
      <c r="L156" s="336"/>
      <c r="M156" s="343"/>
      <c r="N156" s="344"/>
      <c r="O156" s="344"/>
      <c r="P156" s="344"/>
      <c r="Q156" s="344"/>
      <c r="R156" s="344"/>
      <c r="S156" s="344"/>
      <c r="T156" s="345"/>
      <c r="AT156" s="346" t="s">
        <v>150</v>
      </c>
      <c r="AU156" s="346" t="s">
        <v>98</v>
      </c>
      <c r="AV156" s="337" t="s">
        <v>98</v>
      </c>
      <c r="AW156" s="337" t="s">
        <v>5</v>
      </c>
      <c r="AX156" s="337" t="s">
        <v>23</v>
      </c>
      <c r="AY156" s="346" t="s">
        <v>145</v>
      </c>
    </row>
    <row r="157" spans="2:65" s="215" customFormat="1" ht="22.5" customHeight="1" x14ac:dyDescent="0.3">
      <c r="B157" s="310"/>
      <c r="C157" s="311" t="s">
        <v>456</v>
      </c>
      <c r="D157" s="311" t="s">
        <v>147</v>
      </c>
      <c r="E157" s="312" t="s">
        <v>1020</v>
      </c>
      <c r="F157" s="313" t="s">
        <v>1021</v>
      </c>
      <c r="G157" s="314" t="s">
        <v>224</v>
      </c>
      <c r="H157" s="315">
        <v>6</v>
      </c>
      <c r="I157" s="316"/>
      <c r="J157" s="317">
        <f>ROUND(I157*H157,2)</f>
        <v>0</v>
      </c>
      <c r="K157" s="313" t="s">
        <v>919</v>
      </c>
      <c r="L157" s="216"/>
      <c r="M157" s="318" t="s">
        <v>3</v>
      </c>
      <c r="N157" s="319" t="s">
        <v>46</v>
      </c>
      <c r="O157" s="217"/>
      <c r="P157" s="320">
        <f>O157*H157</f>
        <v>0</v>
      </c>
      <c r="Q157" s="320">
        <v>0</v>
      </c>
      <c r="R157" s="320">
        <f>Q157*H157</f>
        <v>0</v>
      </c>
      <c r="S157" s="320">
        <v>2.7999999999999998E-4</v>
      </c>
      <c r="T157" s="321">
        <f>S157*H157</f>
        <v>1.6799999999999999E-3</v>
      </c>
      <c r="AR157" s="203" t="s">
        <v>161</v>
      </c>
      <c r="AT157" s="203" t="s">
        <v>147</v>
      </c>
      <c r="AU157" s="203" t="s">
        <v>98</v>
      </c>
      <c r="AY157" s="203" t="s">
        <v>145</v>
      </c>
      <c r="BE157" s="322">
        <f>IF(N157="základní",J157,0)</f>
        <v>0</v>
      </c>
      <c r="BF157" s="322">
        <f>IF(N157="snížená",J157,0)</f>
        <v>0</v>
      </c>
      <c r="BG157" s="322">
        <f>IF(N157="zákl. přenesená",J157,0)</f>
        <v>0</v>
      </c>
      <c r="BH157" s="322">
        <f>IF(N157="sníž. přenesená",J157,0)</f>
        <v>0</v>
      </c>
      <c r="BI157" s="322">
        <f>IF(N157="nulová",J157,0)</f>
        <v>0</v>
      </c>
      <c r="BJ157" s="203" t="s">
        <v>23</v>
      </c>
      <c r="BK157" s="322">
        <f>ROUND(I157*H157,2)</f>
        <v>0</v>
      </c>
      <c r="BL157" s="203" t="s">
        <v>161</v>
      </c>
      <c r="BM157" s="203" t="s">
        <v>1022</v>
      </c>
    </row>
    <row r="158" spans="2:65" s="215" customFormat="1" ht="22.5" customHeight="1" x14ac:dyDescent="0.3">
      <c r="B158" s="216"/>
      <c r="D158" s="323" t="s">
        <v>921</v>
      </c>
      <c r="F158" s="324" t="s">
        <v>1023</v>
      </c>
      <c r="I158" s="325"/>
      <c r="L158" s="216"/>
      <c r="M158" s="326"/>
      <c r="N158" s="217"/>
      <c r="O158" s="217"/>
      <c r="P158" s="217"/>
      <c r="Q158" s="217"/>
      <c r="R158" s="217"/>
      <c r="S158" s="217"/>
      <c r="T158" s="327"/>
      <c r="AT158" s="203" t="s">
        <v>921</v>
      </c>
      <c r="AU158" s="203" t="s">
        <v>98</v>
      </c>
    </row>
    <row r="159" spans="2:65" s="337" customFormat="1" ht="22.5" customHeight="1" x14ac:dyDescent="0.3">
      <c r="B159" s="336"/>
      <c r="D159" s="338" t="s">
        <v>150</v>
      </c>
      <c r="E159" s="339" t="s">
        <v>3</v>
      </c>
      <c r="F159" s="340" t="s">
        <v>177</v>
      </c>
      <c r="H159" s="341">
        <v>6</v>
      </c>
      <c r="I159" s="342"/>
      <c r="L159" s="336"/>
      <c r="M159" s="343"/>
      <c r="N159" s="344"/>
      <c r="O159" s="344"/>
      <c r="P159" s="344"/>
      <c r="Q159" s="344"/>
      <c r="R159" s="344"/>
      <c r="S159" s="344"/>
      <c r="T159" s="345"/>
      <c r="AT159" s="346" t="s">
        <v>150</v>
      </c>
      <c r="AU159" s="346" t="s">
        <v>98</v>
      </c>
      <c r="AV159" s="337" t="s">
        <v>98</v>
      </c>
      <c r="AW159" s="337" t="s">
        <v>5</v>
      </c>
      <c r="AX159" s="337" t="s">
        <v>23</v>
      </c>
      <c r="AY159" s="346" t="s">
        <v>145</v>
      </c>
    </row>
    <row r="160" spans="2:65" s="215" customFormat="1" ht="22.5" customHeight="1" x14ac:dyDescent="0.3">
      <c r="B160" s="310"/>
      <c r="C160" s="311" t="s">
        <v>457</v>
      </c>
      <c r="D160" s="311" t="s">
        <v>147</v>
      </c>
      <c r="E160" s="312" t="s">
        <v>1024</v>
      </c>
      <c r="F160" s="313" t="s">
        <v>1025</v>
      </c>
      <c r="G160" s="314" t="s">
        <v>224</v>
      </c>
      <c r="H160" s="315">
        <v>14</v>
      </c>
      <c r="I160" s="316"/>
      <c r="J160" s="317">
        <f>ROUND(I160*H160,2)</f>
        <v>0</v>
      </c>
      <c r="K160" s="313" t="s">
        <v>919</v>
      </c>
      <c r="L160" s="216"/>
      <c r="M160" s="318" t="s">
        <v>3</v>
      </c>
      <c r="N160" s="319" t="s">
        <v>46</v>
      </c>
      <c r="O160" s="217"/>
      <c r="P160" s="320">
        <f>O160*H160</f>
        <v>0</v>
      </c>
      <c r="Q160" s="320">
        <v>0</v>
      </c>
      <c r="R160" s="320">
        <f>Q160*H160</f>
        <v>0</v>
      </c>
      <c r="S160" s="320">
        <v>2.3000000000000001E-4</v>
      </c>
      <c r="T160" s="321">
        <f>S160*H160</f>
        <v>3.2200000000000002E-3</v>
      </c>
      <c r="AR160" s="203" t="s">
        <v>161</v>
      </c>
      <c r="AT160" s="203" t="s">
        <v>147</v>
      </c>
      <c r="AU160" s="203" t="s">
        <v>98</v>
      </c>
      <c r="AY160" s="203" t="s">
        <v>145</v>
      </c>
      <c r="BE160" s="322">
        <f>IF(N160="základní",J160,0)</f>
        <v>0</v>
      </c>
      <c r="BF160" s="322">
        <f>IF(N160="snížená",J160,0)</f>
        <v>0</v>
      </c>
      <c r="BG160" s="322">
        <f>IF(N160="zákl. přenesená",J160,0)</f>
        <v>0</v>
      </c>
      <c r="BH160" s="322">
        <f>IF(N160="sníž. přenesená",J160,0)</f>
        <v>0</v>
      </c>
      <c r="BI160" s="322">
        <f>IF(N160="nulová",J160,0)</f>
        <v>0</v>
      </c>
      <c r="BJ160" s="203" t="s">
        <v>23</v>
      </c>
      <c r="BK160" s="322">
        <f>ROUND(I160*H160,2)</f>
        <v>0</v>
      </c>
      <c r="BL160" s="203" t="s">
        <v>161</v>
      </c>
      <c r="BM160" s="203" t="s">
        <v>1026</v>
      </c>
    </row>
    <row r="161" spans="2:65" s="215" customFormat="1" ht="22.5" customHeight="1" x14ac:dyDescent="0.3">
      <c r="B161" s="216"/>
      <c r="D161" s="323" t="s">
        <v>921</v>
      </c>
      <c r="F161" s="324" t="s">
        <v>1025</v>
      </c>
      <c r="I161" s="325"/>
      <c r="L161" s="216"/>
      <c r="M161" s="326"/>
      <c r="N161" s="217"/>
      <c r="O161" s="217"/>
      <c r="P161" s="217"/>
      <c r="Q161" s="217"/>
      <c r="R161" s="217"/>
      <c r="S161" s="217"/>
      <c r="T161" s="327"/>
      <c r="AT161" s="203" t="s">
        <v>921</v>
      </c>
      <c r="AU161" s="203" t="s">
        <v>98</v>
      </c>
    </row>
    <row r="162" spans="2:65" s="337" customFormat="1" ht="22.5" customHeight="1" x14ac:dyDescent="0.3">
      <c r="B162" s="336"/>
      <c r="D162" s="338" t="s">
        <v>150</v>
      </c>
      <c r="E162" s="339" t="s">
        <v>3</v>
      </c>
      <c r="F162" s="340" t="s">
        <v>1027</v>
      </c>
      <c r="H162" s="341">
        <v>14</v>
      </c>
      <c r="I162" s="342"/>
      <c r="L162" s="336"/>
      <c r="M162" s="343"/>
      <c r="N162" s="344"/>
      <c r="O162" s="344"/>
      <c r="P162" s="344"/>
      <c r="Q162" s="344"/>
      <c r="R162" s="344"/>
      <c r="S162" s="344"/>
      <c r="T162" s="345"/>
      <c r="AT162" s="346" t="s">
        <v>150</v>
      </c>
      <c r="AU162" s="346" t="s">
        <v>98</v>
      </c>
      <c r="AV162" s="337" t="s">
        <v>98</v>
      </c>
      <c r="AW162" s="337" t="s">
        <v>5</v>
      </c>
      <c r="AX162" s="337" t="s">
        <v>23</v>
      </c>
      <c r="AY162" s="346" t="s">
        <v>145</v>
      </c>
    </row>
    <row r="163" spans="2:65" s="215" customFormat="1" ht="22.5" customHeight="1" x14ac:dyDescent="0.3">
      <c r="B163" s="310"/>
      <c r="C163" s="311" t="s">
        <v>165</v>
      </c>
      <c r="D163" s="311" t="s">
        <v>147</v>
      </c>
      <c r="E163" s="312" t="s">
        <v>1028</v>
      </c>
      <c r="F163" s="313" t="s">
        <v>1029</v>
      </c>
      <c r="G163" s="314" t="s">
        <v>175</v>
      </c>
      <c r="H163" s="315">
        <v>2</v>
      </c>
      <c r="I163" s="316"/>
      <c r="J163" s="317">
        <f>ROUND(I163*H163,2)</f>
        <v>0</v>
      </c>
      <c r="K163" s="313" t="s">
        <v>919</v>
      </c>
      <c r="L163" s="216"/>
      <c r="M163" s="318" t="s">
        <v>3</v>
      </c>
      <c r="N163" s="319" t="s">
        <v>46</v>
      </c>
      <c r="O163" s="217"/>
      <c r="P163" s="320">
        <f>O163*H163</f>
        <v>0</v>
      </c>
      <c r="Q163" s="320">
        <v>0</v>
      </c>
      <c r="R163" s="320">
        <f>Q163*H163</f>
        <v>0</v>
      </c>
      <c r="S163" s="320">
        <v>5.2999999999999998E-4</v>
      </c>
      <c r="T163" s="321">
        <f>S163*H163</f>
        <v>1.06E-3</v>
      </c>
      <c r="AR163" s="203" t="s">
        <v>161</v>
      </c>
      <c r="AT163" s="203" t="s">
        <v>147</v>
      </c>
      <c r="AU163" s="203" t="s">
        <v>98</v>
      </c>
      <c r="AY163" s="203" t="s">
        <v>145</v>
      </c>
      <c r="BE163" s="322">
        <f>IF(N163="základní",J163,0)</f>
        <v>0</v>
      </c>
      <c r="BF163" s="322">
        <f>IF(N163="snížená",J163,0)</f>
        <v>0</v>
      </c>
      <c r="BG163" s="322">
        <f>IF(N163="zákl. přenesená",J163,0)</f>
        <v>0</v>
      </c>
      <c r="BH163" s="322">
        <f>IF(N163="sníž. přenesená",J163,0)</f>
        <v>0</v>
      </c>
      <c r="BI163" s="322">
        <f>IF(N163="nulová",J163,0)</f>
        <v>0</v>
      </c>
      <c r="BJ163" s="203" t="s">
        <v>23</v>
      </c>
      <c r="BK163" s="322">
        <f>ROUND(I163*H163,2)</f>
        <v>0</v>
      </c>
      <c r="BL163" s="203" t="s">
        <v>161</v>
      </c>
      <c r="BM163" s="203" t="s">
        <v>1030</v>
      </c>
    </row>
    <row r="164" spans="2:65" s="215" customFormat="1" ht="22.5" customHeight="1" x14ac:dyDescent="0.3">
      <c r="B164" s="216"/>
      <c r="D164" s="323" t="s">
        <v>921</v>
      </c>
      <c r="F164" s="324" t="s">
        <v>1031</v>
      </c>
      <c r="I164" s="325"/>
      <c r="L164" s="216"/>
      <c r="M164" s="326"/>
      <c r="N164" s="217"/>
      <c r="O164" s="217"/>
      <c r="P164" s="217"/>
      <c r="Q164" s="217"/>
      <c r="R164" s="217"/>
      <c r="S164" s="217"/>
      <c r="T164" s="327"/>
      <c r="AT164" s="203" t="s">
        <v>921</v>
      </c>
      <c r="AU164" s="203" t="s">
        <v>98</v>
      </c>
    </row>
    <row r="165" spans="2:65" s="337" customFormat="1" ht="22.5" customHeight="1" x14ac:dyDescent="0.3">
      <c r="B165" s="336"/>
      <c r="D165" s="338" t="s">
        <v>150</v>
      </c>
      <c r="E165" s="339" t="s">
        <v>3</v>
      </c>
      <c r="F165" s="340" t="s">
        <v>98</v>
      </c>
      <c r="H165" s="341">
        <v>2</v>
      </c>
      <c r="I165" s="342"/>
      <c r="L165" s="336"/>
      <c r="M165" s="343"/>
      <c r="N165" s="344"/>
      <c r="O165" s="344"/>
      <c r="P165" s="344"/>
      <c r="Q165" s="344"/>
      <c r="R165" s="344"/>
      <c r="S165" s="344"/>
      <c r="T165" s="345"/>
      <c r="AT165" s="346" t="s">
        <v>150</v>
      </c>
      <c r="AU165" s="346" t="s">
        <v>98</v>
      </c>
      <c r="AV165" s="337" t="s">
        <v>98</v>
      </c>
      <c r="AW165" s="337" t="s">
        <v>5</v>
      </c>
      <c r="AX165" s="337" t="s">
        <v>23</v>
      </c>
      <c r="AY165" s="346" t="s">
        <v>145</v>
      </c>
    </row>
    <row r="166" spans="2:65" s="215" customFormat="1" ht="22.5" customHeight="1" x14ac:dyDescent="0.3">
      <c r="B166" s="310"/>
      <c r="C166" s="311" t="s">
        <v>157</v>
      </c>
      <c r="D166" s="311" t="s">
        <v>147</v>
      </c>
      <c r="E166" s="312" t="s">
        <v>1032</v>
      </c>
      <c r="F166" s="313" t="s">
        <v>1033</v>
      </c>
      <c r="G166" s="314" t="s">
        <v>224</v>
      </c>
      <c r="H166" s="315">
        <v>32</v>
      </c>
      <c r="I166" s="316"/>
      <c r="J166" s="317">
        <f>ROUND(I166*H166,2)</f>
        <v>0</v>
      </c>
      <c r="K166" s="313" t="s">
        <v>919</v>
      </c>
      <c r="L166" s="216"/>
      <c r="M166" s="318" t="s">
        <v>3</v>
      </c>
      <c r="N166" s="319" t="s">
        <v>46</v>
      </c>
      <c r="O166" s="217"/>
      <c r="P166" s="320">
        <f>O166*H166</f>
        <v>0</v>
      </c>
      <c r="Q166" s="320">
        <v>7.7999999999999999E-4</v>
      </c>
      <c r="R166" s="320">
        <f>Q166*H166</f>
        <v>2.496E-2</v>
      </c>
      <c r="S166" s="320">
        <v>0</v>
      </c>
      <c r="T166" s="321">
        <f>S166*H166</f>
        <v>0</v>
      </c>
      <c r="AR166" s="203" t="s">
        <v>161</v>
      </c>
      <c r="AT166" s="203" t="s">
        <v>147</v>
      </c>
      <c r="AU166" s="203" t="s">
        <v>98</v>
      </c>
      <c r="AY166" s="203" t="s">
        <v>145</v>
      </c>
      <c r="BE166" s="322">
        <f>IF(N166="základní",J166,0)</f>
        <v>0</v>
      </c>
      <c r="BF166" s="322">
        <f>IF(N166="snížená",J166,0)</f>
        <v>0</v>
      </c>
      <c r="BG166" s="322">
        <f>IF(N166="zákl. přenesená",J166,0)</f>
        <v>0</v>
      </c>
      <c r="BH166" s="322">
        <f>IF(N166="sníž. přenesená",J166,0)</f>
        <v>0</v>
      </c>
      <c r="BI166" s="322">
        <f>IF(N166="nulová",J166,0)</f>
        <v>0</v>
      </c>
      <c r="BJ166" s="203" t="s">
        <v>23</v>
      </c>
      <c r="BK166" s="322">
        <f>ROUND(I166*H166,2)</f>
        <v>0</v>
      </c>
      <c r="BL166" s="203" t="s">
        <v>161</v>
      </c>
      <c r="BM166" s="203" t="s">
        <v>1034</v>
      </c>
    </row>
    <row r="167" spans="2:65" s="215" customFormat="1" ht="22.5" customHeight="1" x14ac:dyDescent="0.3">
      <c r="B167" s="216"/>
      <c r="D167" s="323" t="s">
        <v>921</v>
      </c>
      <c r="F167" s="324" t="s">
        <v>1035</v>
      </c>
      <c r="I167" s="325"/>
      <c r="L167" s="216"/>
      <c r="M167" s="326"/>
      <c r="N167" s="217"/>
      <c r="O167" s="217"/>
      <c r="P167" s="217"/>
      <c r="Q167" s="217"/>
      <c r="R167" s="217"/>
      <c r="S167" s="217"/>
      <c r="T167" s="327"/>
      <c r="AT167" s="203" t="s">
        <v>921</v>
      </c>
      <c r="AU167" s="203" t="s">
        <v>98</v>
      </c>
    </row>
    <row r="168" spans="2:65" s="337" customFormat="1" ht="22.5" customHeight="1" x14ac:dyDescent="0.3">
      <c r="B168" s="336"/>
      <c r="D168" s="338" t="s">
        <v>150</v>
      </c>
      <c r="E168" s="339" t="s">
        <v>3</v>
      </c>
      <c r="F168" s="340" t="s">
        <v>222</v>
      </c>
      <c r="H168" s="341">
        <v>32</v>
      </c>
      <c r="I168" s="342"/>
      <c r="L168" s="336"/>
      <c r="M168" s="343"/>
      <c r="N168" s="344"/>
      <c r="O168" s="344"/>
      <c r="P168" s="344"/>
      <c r="Q168" s="344"/>
      <c r="R168" s="344"/>
      <c r="S168" s="344"/>
      <c r="T168" s="345"/>
      <c r="AT168" s="346" t="s">
        <v>150</v>
      </c>
      <c r="AU168" s="346" t="s">
        <v>98</v>
      </c>
      <c r="AV168" s="337" t="s">
        <v>98</v>
      </c>
      <c r="AW168" s="337" t="s">
        <v>5</v>
      </c>
      <c r="AX168" s="337" t="s">
        <v>23</v>
      </c>
      <c r="AY168" s="346" t="s">
        <v>145</v>
      </c>
    </row>
    <row r="169" spans="2:65" s="215" customFormat="1" ht="22.5" customHeight="1" x14ac:dyDescent="0.3">
      <c r="B169" s="310"/>
      <c r="C169" s="311" t="s">
        <v>1036</v>
      </c>
      <c r="D169" s="311" t="s">
        <v>147</v>
      </c>
      <c r="E169" s="312" t="s">
        <v>1037</v>
      </c>
      <c r="F169" s="313" t="s">
        <v>1038</v>
      </c>
      <c r="G169" s="314" t="s">
        <v>224</v>
      </c>
      <c r="H169" s="315">
        <v>43</v>
      </c>
      <c r="I169" s="316"/>
      <c r="J169" s="317">
        <f>ROUND(I169*H169,2)</f>
        <v>0</v>
      </c>
      <c r="K169" s="313" t="s">
        <v>919</v>
      </c>
      <c r="L169" s="216"/>
      <c r="M169" s="318" t="s">
        <v>3</v>
      </c>
      <c r="N169" s="319" t="s">
        <v>46</v>
      </c>
      <c r="O169" s="217"/>
      <c r="P169" s="320">
        <f>O169*H169</f>
        <v>0</v>
      </c>
      <c r="Q169" s="320">
        <v>9.6000000000000002E-4</v>
      </c>
      <c r="R169" s="320">
        <f>Q169*H169</f>
        <v>4.1280000000000004E-2</v>
      </c>
      <c r="S169" s="320">
        <v>0</v>
      </c>
      <c r="T169" s="321">
        <f>S169*H169</f>
        <v>0</v>
      </c>
      <c r="AR169" s="203" t="s">
        <v>161</v>
      </c>
      <c r="AT169" s="203" t="s">
        <v>147</v>
      </c>
      <c r="AU169" s="203" t="s">
        <v>98</v>
      </c>
      <c r="AY169" s="203" t="s">
        <v>145</v>
      </c>
      <c r="BE169" s="322">
        <f>IF(N169="základní",J169,0)</f>
        <v>0</v>
      </c>
      <c r="BF169" s="322">
        <f>IF(N169="snížená",J169,0)</f>
        <v>0</v>
      </c>
      <c r="BG169" s="322">
        <f>IF(N169="zákl. přenesená",J169,0)</f>
        <v>0</v>
      </c>
      <c r="BH169" s="322">
        <f>IF(N169="sníž. přenesená",J169,0)</f>
        <v>0</v>
      </c>
      <c r="BI169" s="322">
        <f>IF(N169="nulová",J169,0)</f>
        <v>0</v>
      </c>
      <c r="BJ169" s="203" t="s">
        <v>23</v>
      </c>
      <c r="BK169" s="322">
        <f>ROUND(I169*H169,2)</f>
        <v>0</v>
      </c>
      <c r="BL169" s="203" t="s">
        <v>161</v>
      </c>
      <c r="BM169" s="203" t="s">
        <v>1039</v>
      </c>
    </row>
    <row r="170" spans="2:65" s="215" customFormat="1" ht="22.5" customHeight="1" x14ac:dyDescent="0.3">
      <c r="B170" s="216"/>
      <c r="D170" s="323" t="s">
        <v>921</v>
      </c>
      <c r="F170" s="324" t="s">
        <v>1040</v>
      </c>
      <c r="I170" s="325"/>
      <c r="L170" s="216"/>
      <c r="M170" s="326"/>
      <c r="N170" s="217"/>
      <c r="O170" s="217"/>
      <c r="P170" s="217"/>
      <c r="Q170" s="217"/>
      <c r="R170" s="217"/>
      <c r="S170" s="217"/>
      <c r="T170" s="327"/>
      <c r="AT170" s="203" t="s">
        <v>921</v>
      </c>
      <c r="AU170" s="203" t="s">
        <v>98</v>
      </c>
    </row>
    <row r="171" spans="2:65" s="337" customFormat="1" ht="22.5" customHeight="1" x14ac:dyDescent="0.3">
      <c r="B171" s="336"/>
      <c r="D171" s="338" t="s">
        <v>150</v>
      </c>
      <c r="E171" s="339" t="s">
        <v>3</v>
      </c>
      <c r="F171" s="340" t="s">
        <v>167</v>
      </c>
      <c r="H171" s="341">
        <v>43</v>
      </c>
      <c r="I171" s="342"/>
      <c r="L171" s="336"/>
      <c r="M171" s="343"/>
      <c r="N171" s="344"/>
      <c r="O171" s="344"/>
      <c r="P171" s="344"/>
      <c r="Q171" s="344"/>
      <c r="R171" s="344"/>
      <c r="S171" s="344"/>
      <c r="T171" s="345"/>
      <c r="AT171" s="346" t="s">
        <v>150</v>
      </c>
      <c r="AU171" s="346" t="s">
        <v>98</v>
      </c>
      <c r="AV171" s="337" t="s">
        <v>98</v>
      </c>
      <c r="AW171" s="337" t="s">
        <v>5</v>
      </c>
      <c r="AX171" s="337" t="s">
        <v>23</v>
      </c>
      <c r="AY171" s="346" t="s">
        <v>145</v>
      </c>
    </row>
    <row r="172" spans="2:65" s="215" customFormat="1" ht="22.5" customHeight="1" x14ac:dyDescent="0.3">
      <c r="B172" s="310"/>
      <c r="C172" s="311" t="s">
        <v>158</v>
      </c>
      <c r="D172" s="311" t="s">
        <v>147</v>
      </c>
      <c r="E172" s="312" t="s">
        <v>1041</v>
      </c>
      <c r="F172" s="313" t="s">
        <v>1042</v>
      </c>
      <c r="G172" s="314" t="s">
        <v>224</v>
      </c>
      <c r="H172" s="315">
        <v>4</v>
      </c>
      <c r="I172" s="316"/>
      <c r="J172" s="317">
        <f>ROUND(I172*H172,2)</f>
        <v>0</v>
      </c>
      <c r="K172" s="313" t="s">
        <v>919</v>
      </c>
      <c r="L172" s="216"/>
      <c r="M172" s="318" t="s">
        <v>3</v>
      </c>
      <c r="N172" s="319" t="s">
        <v>46</v>
      </c>
      <c r="O172" s="217"/>
      <c r="P172" s="320">
        <f>O172*H172</f>
        <v>0</v>
      </c>
      <c r="Q172" s="320">
        <v>1.25E-3</v>
      </c>
      <c r="R172" s="320">
        <f>Q172*H172</f>
        <v>5.0000000000000001E-3</v>
      </c>
      <c r="S172" s="320">
        <v>0</v>
      </c>
      <c r="T172" s="321">
        <f>S172*H172</f>
        <v>0</v>
      </c>
      <c r="AR172" s="203" t="s">
        <v>161</v>
      </c>
      <c r="AT172" s="203" t="s">
        <v>147</v>
      </c>
      <c r="AU172" s="203" t="s">
        <v>98</v>
      </c>
      <c r="AY172" s="203" t="s">
        <v>145</v>
      </c>
      <c r="BE172" s="322">
        <f>IF(N172="základní",J172,0)</f>
        <v>0</v>
      </c>
      <c r="BF172" s="322">
        <f>IF(N172="snížená",J172,0)</f>
        <v>0</v>
      </c>
      <c r="BG172" s="322">
        <f>IF(N172="zákl. přenesená",J172,0)</f>
        <v>0</v>
      </c>
      <c r="BH172" s="322">
        <f>IF(N172="sníž. přenesená",J172,0)</f>
        <v>0</v>
      </c>
      <c r="BI172" s="322">
        <f>IF(N172="nulová",J172,0)</f>
        <v>0</v>
      </c>
      <c r="BJ172" s="203" t="s">
        <v>23</v>
      </c>
      <c r="BK172" s="322">
        <f>ROUND(I172*H172,2)</f>
        <v>0</v>
      </c>
      <c r="BL172" s="203" t="s">
        <v>161</v>
      </c>
      <c r="BM172" s="203" t="s">
        <v>1043</v>
      </c>
    </row>
    <row r="173" spans="2:65" s="215" customFormat="1" ht="22.5" customHeight="1" x14ac:dyDescent="0.3">
      <c r="B173" s="216"/>
      <c r="D173" s="323" t="s">
        <v>921</v>
      </c>
      <c r="F173" s="324" t="s">
        <v>1044</v>
      </c>
      <c r="I173" s="325"/>
      <c r="L173" s="216"/>
      <c r="M173" s="326"/>
      <c r="N173" s="217"/>
      <c r="O173" s="217"/>
      <c r="P173" s="217"/>
      <c r="Q173" s="217"/>
      <c r="R173" s="217"/>
      <c r="S173" s="217"/>
      <c r="T173" s="327"/>
      <c r="AT173" s="203" t="s">
        <v>921</v>
      </c>
      <c r="AU173" s="203" t="s">
        <v>98</v>
      </c>
    </row>
    <row r="174" spans="2:65" s="337" customFormat="1" ht="22.5" customHeight="1" x14ac:dyDescent="0.3">
      <c r="B174" s="336"/>
      <c r="D174" s="338" t="s">
        <v>150</v>
      </c>
      <c r="E174" s="339" t="s">
        <v>3</v>
      </c>
      <c r="F174" s="340" t="s">
        <v>149</v>
      </c>
      <c r="H174" s="341">
        <v>4</v>
      </c>
      <c r="I174" s="342"/>
      <c r="L174" s="336"/>
      <c r="M174" s="343"/>
      <c r="N174" s="344"/>
      <c r="O174" s="344"/>
      <c r="P174" s="344"/>
      <c r="Q174" s="344"/>
      <c r="R174" s="344"/>
      <c r="S174" s="344"/>
      <c r="T174" s="345"/>
      <c r="AT174" s="346" t="s">
        <v>150</v>
      </c>
      <c r="AU174" s="346" t="s">
        <v>98</v>
      </c>
      <c r="AV174" s="337" t="s">
        <v>98</v>
      </c>
      <c r="AW174" s="337" t="s">
        <v>5</v>
      </c>
      <c r="AX174" s="337" t="s">
        <v>23</v>
      </c>
      <c r="AY174" s="346" t="s">
        <v>145</v>
      </c>
    </row>
    <row r="175" spans="2:65" s="215" customFormat="1" ht="22.5" customHeight="1" x14ac:dyDescent="0.3">
      <c r="B175" s="310"/>
      <c r="C175" s="311" t="s">
        <v>226</v>
      </c>
      <c r="D175" s="311" t="s">
        <v>147</v>
      </c>
      <c r="E175" s="312" t="s">
        <v>1045</v>
      </c>
      <c r="F175" s="313" t="s">
        <v>1046</v>
      </c>
      <c r="G175" s="314" t="s">
        <v>175</v>
      </c>
      <c r="H175" s="315">
        <v>20</v>
      </c>
      <c r="I175" s="316"/>
      <c r="J175" s="317">
        <f>ROUND(I175*H175,2)</f>
        <v>0</v>
      </c>
      <c r="K175" s="313" t="s">
        <v>919</v>
      </c>
      <c r="L175" s="216"/>
      <c r="M175" s="318" t="s">
        <v>3</v>
      </c>
      <c r="N175" s="319" t="s">
        <v>46</v>
      </c>
      <c r="O175" s="217"/>
      <c r="P175" s="320">
        <f>O175*H175</f>
        <v>0</v>
      </c>
      <c r="Q175" s="320">
        <v>0</v>
      </c>
      <c r="R175" s="320">
        <f>Q175*H175</f>
        <v>0</v>
      </c>
      <c r="S175" s="320">
        <v>0</v>
      </c>
      <c r="T175" s="321">
        <f>S175*H175</f>
        <v>0</v>
      </c>
      <c r="AR175" s="203" t="s">
        <v>161</v>
      </c>
      <c r="AT175" s="203" t="s">
        <v>147</v>
      </c>
      <c r="AU175" s="203" t="s">
        <v>98</v>
      </c>
      <c r="AY175" s="203" t="s">
        <v>145</v>
      </c>
      <c r="BE175" s="322">
        <f>IF(N175="základní",J175,0)</f>
        <v>0</v>
      </c>
      <c r="BF175" s="322">
        <f>IF(N175="snížená",J175,0)</f>
        <v>0</v>
      </c>
      <c r="BG175" s="322">
        <f>IF(N175="zákl. přenesená",J175,0)</f>
        <v>0</v>
      </c>
      <c r="BH175" s="322">
        <f>IF(N175="sníž. přenesená",J175,0)</f>
        <v>0</v>
      </c>
      <c r="BI175" s="322">
        <f>IF(N175="nulová",J175,0)</f>
        <v>0</v>
      </c>
      <c r="BJ175" s="203" t="s">
        <v>23</v>
      </c>
      <c r="BK175" s="322">
        <f>ROUND(I175*H175,2)</f>
        <v>0</v>
      </c>
      <c r="BL175" s="203" t="s">
        <v>161</v>
      </c>
      <c r="BM175" s="203" t="s">
        <v>1047</v>
      </c>
    </row>
    <row r="176" spans="2:65" s="215" customFormat="1" ht="22.5" customHeight="1" x14ac:dyDescent="0.3">
      <c r="B176" s="216"/>
      <c r="D176" s="323" t="s">
        <v>921</v>
      </c>
      <c r="F176" s="324" t="s">
        <v>1048</v>
      </c>
      <c r="I176" s="325"/>
      <c r="L176" s="216"/>
      <c r="M176" s="326"/>
      <c r="N176" s="217"/>
      <c r="O176" s="217"/>
      <c r="P176" s="217"/>
      <c r="Q176" s="217"/>
      <c r="R176" s="217"/>
      <c r="S176" s="217"/>
      <c r="T176" s="327"/>
      <c r="AT176" s="203" t="s">
        <v>921</v>
      </c>
      <c r="AU176" s="203" t="s">
        <v>98</v>
      </c>
    </row>
    <row r="177" spans="2:65" s="337" customFormat="1" ht="22.5" customHeight="1" x14ac:dyDescent="0.3">
      <c r="B177" s="336"/>
      <c r="D177" s="338" t="s">
        <v>150</v>
      </c>
      <c r="E177" s="339" t="s">
        <v>3</v>
      </c>
      <c r="F177" s="340" t="s">
        <v>329</v>
      </c>
      <c r="H177" s="341">
        <v>20</v>
      </c>
      <c r="I177" s="342"/>
      <c r="L177" s="336"/>
      <c r="M177" s="343"/>
      <c r="N177" s="344"/>
      <c r="O177" s="344"/>
      <c r="P177" s="344"/>
      <c r="Q177" s="344"/>
      <c r="R177" s="344"/>
      <c r="S177" s="344"/>
      <c r="T177" s="345"/>
      <c r="AT177" s="346" t="s">
        <v>150</v>
      </c>
      <c r="AU177" s="346" t="s">
        <v>98</v>
      </c>
      <c r="AV177" s="337" t="s">
        <v>98</v>
      </c>
      <c r="AW177" s="337" t="s">
        <v>5</v>
      </c>
      <c r="AX177" s="337" t="s">
        <v>23</v>
      </c>
      <c r="AY177" s="346" t="s">
        <v>145</v>
      </c>
    </row>
    <row r="178" spans="2:65" s="215" customFormat="1" ht="22.5" customHeight="1" x14ac:dyDescent="0.3">
      <c r="B178" s="310"/>
      <c r="C178" s="311" t="s">
        <v>227</v>
      </c>
      <c r="D178" s="311" t="s">
        <v>147</v>
      </c>
      <c r="E178" s="312" t="s">
        <v>1049</v>
      </c>
      <c r="F178" s="313" t="s">
        <v>1050</v>
      </c>
      <c r="G178" s="314" t="s">
        <v>175</v>
      </c>
      <c r="H178" s="315">
        <v>4</v>
      </c>
      <c r="I178" s="316"/>
      <c r="J178" s="317">
        <f>ROUND(I178*H178,2)</f>
        <v>0</v>
      </c>
      <c r="K178" s="313" t="s">
        <v>919</v>
      </c>
      <c r="L178" s="216"/>
      <c r="M178" s="318" t="s">
        <v>3</v>
      </c>
      <c r="N178" s="319" t="s">
        <v>46</v>
      </c>
      <c r="O178" s="217"/>
      <c r="P178" s="320">
        <f>O178*H178</f>
        <v>0</v>
      </c>
      <c r="Q178" s="320">
        <v>3.4000000000000002E-4</v>
      </c>
      <c r="R178" s="320">
        <f>Q178*H178</f>
        <v>1.3600000000000001E-3</v>
      </c>
      <c r="S178" s="320">
        <v>0</v>
      </c>
      <c r="T178" s="321">
        <f>S178*H178</f>
        <v>0</v>
      </c>
      <c r="AR178" s="203" t="s">
        <v>161</v>
      </c>
      <c r="AT178" s="203" t="s">
        <v>147</v>
      </c>
      <c r="AU178" s="203" t="s">
        <v>98</v>
      </c>
      <c r="AY178" s="203" t="s">
        <v>145</v>
      </c>
      <c r="BE178" s="322">
        <f>IF(N178="základní",J178,0)</f>
        <v>0</v>
      </c>
      <c r="BF178" s="322">
        <f>IF(N178="snížená",J178,0)</f>
        <v>0</v>
      </c>
      <c r="BG178" s="322">
        <f>IF(N178="zákl. přenesená",J178,0)</f>
        <v>0</v>
      </c>
      <c r="BH178" s="322">
        <f>IF(N178="sníž. přenesená",J178,0)</f>
        <v>0</v>
      </c>
      <c r="BI178" s="322">
        <f>IF(N178="nulová",J178,0)</f>
        <v>0</v>
      </c>
      <c r="BJ178" s="203" t="s">
        <v>23</v>
      </c>
      <c r="BK178" s="322">
        <f>ROUND(I178*H178,2)</f>
        <v>0</v>
      </c>
      <c r="BL178" s="203" t="s">
        <v>161</v>
      </c>
      <c r="BM178" s="203" t="s">
        <v>1051</v>
      </c>
    </row>
    <row r="179" spans="2:65" s="215" customFormat="1" ht="22.5" customHeight="1" x14ac:dyDescent="0.3">
      <c r="B179" s="216"/>
      <c r="D179" s="323" t="s">
        <v>921</v>
      </c>
      <c r="F179" s="324" t="s">
        <v>1052</v>
      </c>
      <c r="I179" s="325"/>
      <c r="L179" s="216"/>
      <c r="M179" s="326"/>
      <c r="N179" s="217"/>
      <c r="O179" s="217"/>
      <c r="P179" s="217"/>
      <c r="Q179" s="217"/>
      <c r="R179" s="217"/>
      <c r="S179" s="217"/>
      <c r="T179" s="327"/>
      <c r="AT179" s="203" t="s">
        <v>921</v>
      </c>
      <c r="AU179" s="203" t="s">
        <v>98</v>
      </c>
    </row>
    <row r="180" spans="2:65" s="337" customFormat="1" ht="22.5" customHeight="1" x14ac:dyDescent="0.3">
      <c r="B180" s="336"/>
      <c r="D180" s="338" t="s">
        <v>150</v>
      </c>
      <c r="E180" s="339" t="s">
        <v>3</v>
      </c>
      <c r="F180" s="340" t="s">
        <v>149</v>
      </c>
      <c r="H180" s="341">
        <v>4</v>
      </c>
      <c r="I180" s="342"/>
      <c r="L180" s="336"/>
      <c r="M180" s="343"/>
      <c r="N180" s="344"/>
      <c r="O180" s="344"/>
      <c r="P180" s="344"/>
      <c r="Q180" s="344"/>
      <c r="R180" s="344"/>
      <c r="S180" s="344"/>
      <c r="T180" s="345"/>
      <c r="AT180" s="346" t="s">
        <v>150</v>
      </c>
      <c r="AU180" s="346" t="s">
        <v>98</v>
      </c>
      <c r="AV180" s="337" t="s">
        <v>98</v>
      </c>
      <c r="AW180" s="337" t="s">
        <v>5</v>
      </c>
      <c r="AX180" s="337" t="s">
        <v>23</v>
      </c>
      <c r="AY180" s="346" t="s">
        <v>145</v>
      </c>
    </row>
    <row r="181" spans="2:65" s="215" customFormat="1" ht="22.5" customHeight="1" x14ac:dyDescent="0.3">
      <c r="B181" s="310"/>
      <c r="C181" s="311" t="s">
        <v>222</v>
      </c>
      <c r="D181" s="311" t="s">
        <v>147</v>
      </c>
      <c r="E181" s="312" t="s">
        <v>1053</v>
      </c>
      <c r="F181" s="313" t="s">
        <v>1054</v>
      </c>
      <c r="G181" s="314" t="s">
        <v>175</v>
      </c>
      <c r="H181" s="315">
        <v>1</v>
      </c>
      <c r="I181" s="316"/>
      <c r="J181" s="317">
        <f>ROUND(I181*H181,2)</f>
        <v>0</v>
      </c>
      <c r="K181" s="313" t="s">
        <v>919</v>
      </c>
      <c r="L181" s="216"/>
      <c r="M181" s="318" t="s">
        <v>3</v>
      </c>
      <c r="N181" s="319" t="s">
        <v>46</v>
      </c>
      <c r="O181" s="217"/>
      <c r="P181" s="320">
        <f>O181*H181</f>
        <v>0</v>
      </c>
      <c r="Q181" s="320">
        <v>2.4000000000000001E-4</v>
      </c>
      <c r="R181" s="320">
        <f>Q181*H181</f>
        <v>2.4000000000000001E-4</v>
      </c>
      <c r="S181" s="320">
        <v>0</v>
      </c>
      <c r="T181" s="321">
        <f>S181*H181</f>
        <v>0</v>
      </c>
      <c r="AR181" s="203" t="s">
        <v>161</v>
      </c>
      <c r="AT181" s="203" t="s">
        <v>147</v>
      </c>
      <c r="AU181" s="203" t="s">
        <v>98</v>
      </c>
      <c r="AY181" s="203" t="s">
        <v>145</v>
      </c>
      <c r="BE181" s="322">
        <f>IF(N181="základní",J181,0)</f>
        <v>0</v>
      </c>
      <c r="BF181" s="322">
        <f>IF(N181="snížená",J181,0)</f>
        <v>0</v>
      </c>
      <c r="BG181" s="322">
        <f>IF(N181="zákl. přenesená",J181,0)</f>
        <v>0</v>
      </c>
      <c r="BH181" s="322">
        <f>IF(N181="sníž. přenesená",J181,0)</f>
        <v>0</v>
      </c>
      <c r="BI181" s="322">
        <f>IF(N181="nulová",J181,0)</f>
        <v>0</v>
      </c>
      <c r="BJ181" s="203" t="s">
        <v>23</v>
      </c>
      <c r="BK181" s="322">
        <f>ROUND(I181*H181,2)</f>
        <v>0</v>
      </c>
      <c r="BL181" s="203" t="s">
        <v>161</v>
      </c>
      <c r="BM181" s="203" t="s">
        <v>1055</v>
      </c>
    </row>
    <row r="182" spans="2:65" s="215" customFormat="1" ht="22.5" customHeight="1" x14ac:dyDescent="0.3">
      <c r="B182" s="216"/>
      <c r="D182" s="323" t="s">
        <v>921</v>
      </c>
      <c r="F182" s="324" t="s">
        <v>1056</v>
      </c>
      <c r="I182" s="325"/>
      <c r="L182" s="216"/>
      <c r="M182" s="326"/>
      <c r="N182" s="217"/>
      <c r="O182" s="217"/>
      <c r="P182" s="217"/>
      <c r="Q182" s="217"/>
      <c r="R182" s="217"/>
      <c r="S182" s="217"/>
      <c r="T182" s="327"/>
      <c r="AT182" s="203" t="s">
        <v>921</v>
      </c>
      <c r="AU182" s="203" t="s">
        <v>98</v>
      </c>
    </row>
    <row r="183" spans="2:65" s="337" customFormat="1" ht="22.5" customHeight="1" x14ac:dyDescent="0.3">
      <c r="B183" s="336"/>
      <c r="D183" s="338" t="s">
        <v>150</v>
      </c>
      <c r="E183" s="339" t="s">
        <v>3</v>
      </c>
      <c r="F183" s="340" t="s">
        <v>23</v>
      </c>
      <c r="H183" s="341">
        <v>1</v>
      </c>
      <c r="I183" s="342"/>
      <c r="L183" s="336"/>
      <c r="M183" s="343"/>
      <c r="N183" s="344"/>
      <c r="O183" s="344"/>
      <c r="P183" s="344"/>
      <c r="Q183" s="344"/>
      <c r="R183" s="344"/>
      <c r="S183" s="344"/>
      <c r="T183" s="345"/>
      <c r="AT183" s="346" t="s">
        <v>150</v>
      </c>
      <c r="AU183" s="346" t="s">
        <v>98</v>
      </c>
      <c r="AV183" s="337" t="s">
        <v>98</v>
      </c>
      <c r="AW183" s="337" t="s">
        <v>5</v>
      </c>
      <c r="AX183" s="337" t="s">
        <v>23</v>
      </c>
      <c r="AY183" s="346" t="s">
        <v>145</v>
      </c>
    </row>
    <row r="184" spans="2:65" s="215" customFormat="1" ht="31.5" customHeight="1" x14ac:dyDescent="0.3">
      <c r="B184" s="310"/>
      <c r="C184" s="311" t="s">
        <v>223</v>
      </c>
      <c r="D184" s="311" t="s">
        <v>147</v>
      </c>
      <c r="E184" s="312" t="s">
        <v>1057</v>
      </c>
      <c r="F184" s="313" t="s">
        <v>1058</v>
      </c>
      <c r="G184" s="314" t="s">
        <v>175</v>
      </c>
      <c r="H184" s="315">
        <v>1</v>
      </c>
      <c r="I184" s="316"/>
      <c r="J184" s="317">
        <f>ROUND(I184*H184,2)</f>
        <v>0</v>
      </c>
      <c r="K184" s="313" t="s">
        <v>919</v>
      </c>
      <c r="L184" s="216"/>
      <c r="M184" s="318" t="s">
        <v>3</v>
      </c>
      <c r="N184" s="319" t="s">
        <v>46</v>
      </c>
      <c r="O184" s="217"/>
      <c r="P184" s="320">
        <f>O184*H184</f>
        <v>0</v>
      </c>
      <c r="Q184" s="320">
        <v>5.1500000000000001E-3</v>
      </c>
      <c r="R184" s="320">
        <f>Q184*H184</f>
        <v>5.1500000000000001E-3</v>
      </c>
      <c r="S184" s="320">
        <v>0</v>
      </c>
      <c r="T184" s="321">
        <f>S184*H184</f>
        <v>0</v>
      </c>
      <c r="AR184" s="203" t="s">
        <v>161</v>
      </c>
      <c r="AT184" s="203" t="s">
        <v>147</v>
      </c>
      <c r="AU184" s="203" t="s">
        <v>98</v>
      </c>
      <c r="AY184" s="203" t="s">
        <v>145</v>
      </c>
      <c r="BE184" s="322">
        <f>IF(N184="základní",J184,0)</f>
        <v>0</v>
      </c>
      <c r="BF184" s="322">
        <f>IF(N184="snížená",J184,0)</f>
        <v>0</v>
      </c>
      <c r="BG184" s="322">
        <f>IF(N184="zákl. přenesená",J184,0)</f>
        <v>0</v>
      </c>
      <c r="BH184" s="322">
        <f>IF(N184="sníž. přenesená",J184,0)</f>
        <v>0</v>
      </c>
      <c r="BI184" s="322">
        <f>IF(N184="nulová",J184,0)</f>
        <v>0</v>
      </c>
      <c r="BJ184" s="203" t="s">
        <v>23</v>
      </c>
      <c r="BK184" s="322">
        <f>ROUND(I184*H184,2)</f>
        <v>0</v>
      </c>
      <c r="BL184" s="203" t="s">
        <v>161</v>
      </c>
      <c r="BM184" s="203" t="s">
        <v>1059</v>
      </c>
    </row>
    <row r="185" spans="2:65" s="215" customFormat="1" ht="22.5" customHeight="1" x14ac:dyDescent="0.3">
      <c r="B185" s="216"/>
      <c r="D185" s="323" t="s">
        <v>921</v>
      </c>
      <c r="F185" s="324" t="s">
        <v>1060</v>
      </c>
      <c r="I185" s="325"/>
      <c r="L185" s="216"/>
      <c r="M185" s="326"/>
      <c r="N185" s="217"/>
      <c r="O185" s="217"/>
      <c r="P185" s="217"/>
      <c r="Q185" s="217"/>
      <c r="R185" s="217"/>
      <c r="S185" s="217"/>
      <c r="T185" s="327"/>
      <c r="AT185" s="203" t="s">
        <v>921</v>
      </c>
      <c r="AU185" s="203" t="s">
        <v>98</v>
      </c>
    </row>
    <row r="186" spans="2:65" s="337" customFormat="1" ht="22.5" customHeight="1" x14ac:dyDescent="0.3">
      <c r="B186" s="336"/>
      <c r="D186" s="338" t="s">
        <v>150</v>
      </c>
      <c r="E186" s="339" t="s">
        <v>3</v>
      </c>
      <c r="F186" s="340" t="s">
        <v>23</v>
      </c>
      <c r="H186" s="341">
        <v>1</v>
      </c>
      <c r="I186" s="342"/>
      <c r="L186" s="336"/>
      <c r="M186" s="343"/>
      <c r="N186" s="344"/>
      <c r="O186" s="344"/>
      <c r="P186" s="344"/>
      <c r="Q186" s="344"/>
      <c r="R186" s="344"/>
      <c r="S186" s="344"/>
      <c r="T186" s="345"/>
      <c r="AT186" s="346" t="s">
        <v>150</v>
      </c>
      <c r="AU186" s="346" t="s">
        <v>98</v>
      </c>
      <c r="AV186" s="337" t="s">
        <v>98</v>
      </c>
      <c r="AW186" s="337" t="s">
        <v>5</v>
      </c>
      <c r="AX186" s="337" t="s">
        <v>23</v>
      </c>
      <c r="AY186" s="346" t="s">
        <v>145</v>
      </c>
    </row>
    <row r="187" spans="2:65" s="215" customFormat="1" ht="22.5" customHeight="1" x14ac:dyDescent="0.3">
      <c r="B187" s="310"/>
      <c r="C187" s="311" t="s">
        <v>225</v>
      </c>
      <c r="D187" s="311" t="s">
        <v>147</v>
      </c>
      <c r="E187" s="312" t="s">
        <v>1061</v>
      </c>
      <c r="F187" s="313" t="s">
        <v>1062</v>
      </c>
      <c r="G187" s="314" t="s">
        <v>224</v>
      </c>
      <c r="H187" s="315">
        <v>79</v>
      </c>
      <c r="I187" s="316"/>
      <c r="J187" s="317">
        <f>ROUND(I187*H187,2)</f>
        <v>0</v>
      </c>
      <c r="K187" s="313" t="s">
        <v>919</v>
      </c>
      <c r="L187" s="216"/>
      <c r="M187" s="318" t="s">
        <v>3</v>
      </c>
      <c r="N187" s="319" t="s">
        <v>46</v>
      </c>
      <c r="O187" s="217"/>
      <c r="P187" s="320">
        <f>O187*H187</f>
        <v>0</v>
      </c>
      <c r="Q187" s="320">
        <v>1.9000000000000001E-4</v>
      </c>
      <c r="R187" s="320">
        <f>Q187*H187</f>
        <v>1.5010000000000001E-2</v>
      </c>
      <c r="S187" s="320">
        <v>0</v>
      </c>
      <c r="T187" s="321">
        <f>S187*H187</f>
        <v>0</v>
      </c>
      <c r="AR187" s="203" t="s">
        <v>161</v>
      </c>
      <c r="AT187" s="203" t="s">
        <v>147</v>
      </c>
      <c r="AU187" s="203" t="s">
        <v>98</v>
      </c>
      <c r="AY187" s="203" t="s">
        <v>145</v>
      </c>
      <c r="BE187" s="322">
        <f>IF(N187="základní",J187,0)</f>
        <v>0</v>
      </c>
      <c r="BF187" s="322">
        <f>IF(N187="snížená",J187,0)</f>
        <v>0</v>
      </c>
      <c r="BG187" s="322">
        <f>IF(N187="zákl. přenesená",J187,0)</f>
        <v>0</v>
      </c>
      <c r="BH187" s="322">
        <f>IF(N187="sníž. přenesená",J187,0)</f>
        <v>0</v>
      </c>
      <c r="BI187" s="322">
        <f>IF(N187="nulová",J187,0)</f>
        <v>0</v>
      </c>
      <c r="BJ187" s="203" t="s">
        <v>23</v>
      </c>
      <c r="BK187" s="322">
        <f>ROUND(I187*H187,2)</f>
        <v>0</v>
      </c>
      <c r="BL187" s="203" t="s">
        <v>161</v>
      </c>
      <c r="BM187" s="203" t="s">
        <v>1063</v>
      </c>
    </row>
    <row r="188" spans="2:65" s="215" customFormat="1" ht="30" customHeight="1" x14ac:dyDescent="0.3">
      <c r="B188" s="216"/>
      <c r="D188" s="323" t="s">
        <v>921</v>
      </c>
      <c r="F188" s="324" t="s">
        <v>1064</v>
      </c>
      <c r="I188" s="325"/>
      <c r="L188" s="216"/>
      <c r="M188" s="326"/>
      <c r="N188" s="217"/>
      <c r="O188" s="217"/>
      <c r="P188" s="217"/>
      <c r="Q188" s="217"/>
      <c r="R188" s="217"/>
      <c r="S188" s="217"/>
      <c r="T188" s="327"/>
      <c r="AT188" s="203" t="s">
        <v>921</v>
      </c>
      <c r="AU188" s="203" t="s">
        <v>98</v>
      </c>
    </row>
    <row r="189" spans="2:65" s="329" customFormat="1" ht="22.5" customHeight="1" x14ac:dyDescent="0.3">
      <c r="B189" s="328"/>
      <c r="D189" s="323" t="s">
        <v>150</v>
      </c>
      <c r="E189" s="330" t="s">
        <v>3</v>
      </c>
      <c r="F189" s="331" t="s">
        <v>1000</v>
      </c>
      <c r="H189" s="330" t="s">
        <v>3</v>
      </c>
      <c r="I189" s="332"/>
      <c r="L189" s="328"/>
      <c r="M189" s="333"/>
      <c r="N189" s="334"/>
      <c r="O189" s="334"/>
      <c r="P189" s="334"/>
      <c r="Q189" s="334"/>
      <c r="R189" s="334"/>
      <c r="S189" s="334"/>
      <c r="T189" s="335"/>
      <c r="AT189" s="330" t="s">
        <v>150</v>
      </c>
      <c r="AU189" s="330" t="s">
        <v>98</v>
      </c>
      <c r="AV189" s="329" t="s">
        <v>23</v>
      </c>
      <c r="AW189" s="329" t="s">
        <v>5</v>
      </c>
      <c r="AX189" s="329" t="s">
        <v>83</v>
      </c>
      <c r="AY189" s="330" t="s">
        <v>145</v>
      </c>
    </row>
    <row r="190" spans="2:65" s="337" customFormat="1" ht="22.5" customHeight="1" x14ac:dyDescent="0.3">
      <c r="B190" s="336"/>
      <c r="D190" s="338" t="s">
        <v>150</v>
      </c>
      <c r="E190" s="339" t="s">
        <v>3</v>
      </c>
      <c r="F190" s="340" t="s">
        <v>1065</v>
      </c>
      <c r="H190" s="341">
        <v>79</v>
      </c>
      <c r="I190" s="342"/>
      <c r="L190" s="336"/>
      <c r="M190" s="343"/>
      <c r="N190" s="344"/>
      <c r="O190" s="344"/>
      <c r="P190" s="344"/>
      <c r="Q190" s="344"/>
      <c r="R190" s="344"/>
      <c r="S190" s="344"/>
      <c r="T190" s="345"/>
      <c r="AT190" s="346" t="s">
        <v>150</v>
      </c>
      <c r="AU190" s="346" t="s">
        <v>98</v>
      </c>
      <c r="AV190" s="337" t="s">
        <v>98</v>
      </c>
      <c r="AW190" s="337" t="s">
        <v>5</v>
      </c>
      <c r="AX190" s="337" t="s">
        <v>23</v>
      </c>
      <c r="AY190" s="346" t="s">
        <v>145</v>
      </c>
    </row>
    <row r="191" spans="2:65" s="215" customFormat="1" ht="22.5" customHeight="1" x14ac:dyDescent="0.3">
      <c r="B191" s="310"/>
      <c r="C191" s="311" t="s">
        <v>228</v>
      </c>
      <c r="D191" s="311" t="s">
        <v>147</v>
      </c>
      <c r="E191" s="312" t="s">
        <v>1066</v>
      </c>
      <c r="F191" s="313" t="s">
        <v>1067</v>
      </c>
      <c r="G191" s="314" t="s">
        <v>224</v>
      </c>
      <c r="H191" s="315">
        <v>79</v>
      </c>
      <c r="I191" s="316"/>
      <c r="J191" s="317">
        <f>ROUND(I191*H191,2)</f>
        <v>0</v>
      </c>
      <c r="K191" s="313" t="s">
        <v>919</v>
      </c>
      <c r="L191" s="216"/>
      <c r="M191" s="318" t="s">
        <v>3</v>
      </c>
      <c r="N191" s="319" t="s">
        <v>46</v>
      </c>
      <c r="O191" s="217"/>
      <c r="P191" s="320">
        <f>O191*H191</f>
        <v>0</v>
      </c>
      <c r="Q191" s="320">
        <v>1.0000000000000001E-5</v>
      </c>
      <c r="R191" s="320">
        <f>Q191*H191</f>
        <v>7.9000000000000001E-4</v>
      </c>
      <c r="S191" s="320">
        <v>0</v>
      </c>
      <c r="T191" s="321">
        <f>S191*H191</f>
        <v>0</v>
      </c>
      <c r="AR191" s="203" t="s">
        <v>161</v>
      </c>
      <c r="AT191" s="203" t="s">
        <v>147</v>
      </c>
      <c r="AU191" s="203" t="s">
        <v>98</v>
      </c>
      <c r="AY191" s="203" t="s">
        <v>145</v>
      </c>
      <c r="BE191" s="322">
        <f>IF(N191="základní",J191,0)</f>
        <v>0</v>
      </c>
      <c r="BF191" s="322">
        <f>IF(N191="snížená",J191,0)</f>
        <v>0</v>
      </c>
      <c r="BG191" s="322">
        <f>IF(N191="zákl. přenesená",J191,0)</f>
        <v>0</v>
      </c>
      <c r="BH191" s="322">
        <f>IF(N191="sníž. přenesená",J191,0)</f>
        <v>0</v>
      </c>
      <c r="BI191" s="322">
        <f>IF(N191="nulová",J191,0)</f>
        <v>0</v>
      </c>
      <c r="BJ191" s="203" t="s">
        <v>23</v>
      </c>
      <c r="BK191" s="322">
        <f>ROUND(I191*H191,2)</f>
        <v>0</v>
      </c>
      <c r="BL191" s="203" t="s">
        <v>161</v>
      </c>
      <c r="BM191" s="203" t="s">
        <v>1068</v>
      </c>
    </row>
    <row r="192" spans="2:65" s="215" customFormat="1" ht="30" customHeight="1" x14ac:dyDescent="0.3">
      <c r="B192" s="216"/>
      <c r="D192" s="323" t="s">
        <v>921</v>
      </c>
      <c r="F192" s="324" t="s">
        <v>1069</v>
      </c>
      <c r="I192" s="325"/>
      <c r="L192" s="216"/>
      <c r="M192" s="326"/>
      <c r="N192" s="217"/>
      <c r="O192" s="217"/>
      <c r="P192" s="217"/>
      <c r="Q192" s="217"/>
      <c r="R192" s="217"/>
      <c r="S192" s="217"/>
      <c r="T192" s="327"/>
      <c r="AT192" s="203" t="s">
        <v>921</v>
      </c>
      <c r="AU192" s="203" t="s">
        <v>98</v>
      </c>
    </row>
    <row r="193" spans="2:65" s="329" customFormat="1" ht="22.5" customHeight="1" x14ac:dyDescent="0.3">
      <c r="B193" s="328"/>
      <c r="D193" s="323" t="s">
        <v>150</v>
      </c>
      <c r="E193" s="330" t="s">
        <v>3</v>
      </c>
      <c r="F193" s="331" t="s">
        <v>1000</v>
      </c>
      <c r="H193" s="330" t="s">
        <v>3</v>
      </c>
      <c r="I193" s="332"/>
      <c r="L193" s="328"/>
      <c r="M193" s="333"/>
      <c r="N193" s="334"/>
      <c r="O193" s="334"/>
      <c r="P193" s="334"/>
      <c r="Q193" s="334"/>
      <c r="R193" s="334"/>
      <c r="S193" s="334"/>
      <c r="T193" s="335"/>
      <c r="AT193" s="330" t="s">
        <v>150</v>
      </c>
      <c r="AU193" s="330" t="s">
        <v>98</v>
      </c>
      <c r="AV193" s="329" t="s">
        <v>23</v>
      </c>
      <c r="AW193" s="329" t="s">
        <v>5</v>
      </c>
      <c r="AX193" s="329" t="s">
        <v>83</v>
      </c>
      <c r="AY193" s="330" t="s">
        <v>145</v>
      </c>
    </row>
    <row r="194" spans="2:65" s="337" customFormat="1" ht="22.5" customHeight="1" x14ac:dyDescent="0.3">
      <c r="B194" s="336"/>
      <c r="D194" s="338" t="s">
        <v>150</v>
      </c>
      <c r="E194" s="339" t="s">
        <v>3</v>
      </c>
      <c r="F194" s="340" t="s">
        <v>1065</v>
      </c>
      <c r="H194" s="341">
        <v>79</v>
      </c>
      <c r="I194" s="342"/>
      <c r="L194" s="336"/>
      <c r="M194" s="343"/>
      <c r="N194" s="344"/>
      <c r="O194" s="344"/>
      <c r="P194" s="344"/>
      <c r="Q194" s="344"/>
      <c r="R194" s="344"/>
      <c r="S194" s="344"/>
      <c r="T194" s="345"/>
      <c r="AT194" s="346" t="s">
        <v>150</v>
      </c>
      <c r="AU194" s="346" t="s">
        <v>98</v>
      </c>
      <c r="AV194" s="337" t="s">
        <v>98</v>
      </c>
      <c r="AW194" s="337" t="s">
        <v>5</v>
      </c>
      <c r="AX194" s="337" t="s">
        <v>23</v>
      </c>
      <c r="AY194" s="346" t="s">
        <v>145</v>
      </c>
    </row>
    <row r="195" spans="2:65" s="215" customFormat="1" ht="31.5" customHeight="1" x14ac:dyDescent="0.3">
      <c r="B195" s="310"/>
      <c r="C195" s="311" t="s">
        <v>156</v>
      </c>
      <c r="D195" s="311" t="s">
        <v>147</v>
      </c>
      <c r="E195" s="312" t="s">
        <v>1070</v>
      </c>
      <c r="F195" s="313" t="s">
        <v>1071</v>
      </c>
      <c r="G195" s="314" t="s">
        <v>171</v>
      </c>
      <c r="H195" s="315">
        <v>2.3E-2</v>
      </c>
      <c r="I195" s="316"/>
      <c r="J195" s="317">
        <f>ROUND(I195*H195,2)</f>
        <v>0</v>
      </c>
      <c r="K195" s="313" t="s">
        <v>919</v>
      </c>
      <c r="L195" s="216"/>
      <c r="M195" s="318" t="s">
        <v>3</v>
      </c>
      <c r="N195" s="319" t="s">
        <v>46</v>
      </c>
      <c r="O195" s="217"/>
      <c r="P195" s="320">
        <f>O195*H195</f>
        <v>0</v>
      </c>
      <c r="Q195" s="320">
        <v>0</v>
      </c>
      <c r="R195" s="320">
        <f>Q195*H195</f>
        <v>0</v>
      </c>
      <c r="S195" s="320">
        <v>0</v>
      </c>
      <c r="T195" s="321">
        <f>S195*H195</f>
        <v>0</v>
      </c>
      <c r="AR195" s="203" t="s">
        <v>161</v>
      </c>
      <c r="AT195" s="203" t="s">
        <v>147</v>
      </c>
      <c r="AU195" s="203" t="s">
        <v>98</v>
      </c>
      <c r="AY195" s="203" t="s">
        <v>145</v>
      </c>
      <c r="BE195" s="322">
        <f>IF(N195="základní",J195,0)</f>
        <v>0</v>
      </c>
      <c r="BF195" s="322">
        <f>IF(N195="snížená",J195,0)</f>
        <v>0</v>
      </c>
      <c r="BG195" s="322">
        <f>IF(N195="zákl. přenesená",J195,0)</f>
        <v>0</v>
      </c>
      <c r="BH195" s="322">
        <f>IF(N195="sníž. přenesená",J195,0)</f>
        <v>0</v>
      </c>
      <c r="BI195" s="322">
        <f>IF(N195="nulová",J195,0)</f>
        <v>0</v>
      </c>
      <c r="BJ195" s="203" t="s">
        <v>23</v>
      </c>
      <c r="BK195" s="322">
        <f>ROUND(I195*H195,2)</f>
        <v>0</v>
      </c>
      <c r="BL195" s="203" t="s">
        <v>161</v>
      </c>
      <c r="BM195" s="203" t="s">
        <v>1072</v>
      </c>
    </row>
    <row r="196" spans="2:65" s="215" customFormat="1" ht="30" customHeight="1" x14ac:dyDescent="0.3">
      <c r="B196" s="216"/>
      <c r="D196" s="338" t="s">
        <v>921</v>
      </c>
      <c r="F196" s="359" t="s">
        <v>1073</v>
      </c>
      <c r="I196" s="325"/>
      <c r="L196" s="216"/>
      <c r="M196" s="326"/>
      <c r="N196" s="217"/>
      <c r="O196" s="217"/>
      <c r="P196" s="217"/>
      <c r="Q196" s="217"/>
      <c r="R196" s="217"/>
      <c r="S196" s="217"/>
      <c r="T196" s="327"/>
      <c r="AT196" s="203" t="s">
        <v>921</v>
      </c>
      <c r="AU196" s="203" t="s">
        <v>98</v>
      </c>
    </row>
    <row r="197" spans="2:65" s="215" customFormat="1" ht="22.5" customHeight="1" x14ac:dyDescent="0.3">
      <c r="B197" s="310"/>
      <c r="C197" s="311" t="s">
        <v>152</v>
      </c>
      <c r="D197" s="311" t="s">
        <v>147</v>
      </c>
      <c r="E197" s="312" t="s">
        <v>1074</v>
      </c>
      <c r="F197" s="313" t="s">
        <v>1075</v>
      </c>
      <c r="G197" s="314" t="s">
        <v>171</v>
      </c>
      <c r="H197" s="315">
        <v>9.4E-2</v>
      </c>
      <c r="I197" s="316"/>
      <c r="J197" s="317">
        <f>ROUND(I197*H197,2)</f>
        <v>0</v>
      </c>
      <c r="K197" s="313" t="s">
        <v>919</v>
      </c>
      <c r="L197" s="216"/>
      <c r="M197" s="318" t="s">
        <v>3</v>
      </c>
      <c r="N197" s="319" t="s">
        <v>46</v>
      </c>
      <c r="O197" s="217"/>
      <c r="P197" s="320">
        <f>O197*H197</f>
        <v>0</v>
      </c>
      <c r="Q197" s="320">
        <v>0</v>
      </c>
      <c r="R197" s="320">
        <f>Q197*H197</f>
        <v>0</v>
      </c>
      <c r="S197" s="320">
        <v>0</v>
      </c>
      <c r="T197" s="321">
        <f>S197*H197</f>
        <v>0</v>
      </c>
      <c r="AR197" s="203" t="s">
        <v>161</v>
      </c>
      <c r="AT197" s="203" t="s">
        <v>147</v>
      </c>
      <c r="AU197" s="203" t="s">
        <v>98</v>
      </c>
      <c r="AY197" s="203" t="s">
        <v>145</v>
      </c>
      <c r="BE197" s="322">
        <f>IF(N197="základní",J197,0)</f>
        <v>0</v>
      </c>
      <c r="BF197" s="322">
        <f>IF(N197="snížená",J197,0)</f>
        <v>0</v>
      </c>
      <c r="BG197" s="322">
        <f>IF(N197="zákl. přenesená",J197,0)</f>
        <v>0</v>
      </c>
      <c r="BH197" s="322">
        <f>IF(N197="sníž. přenesená",J197,0)</f>
        <v>0</v>
      </c>
      <c r="BI197" s="322">
        <f>IF(N197="nulová",J197,0)</f>
        <v>0</v>
      </c>
      <c r="BJ197" s="203" t="s">
        <v>23</v>
      </c>
      <c r="BK197" s="322">
        <f>ROUND(I197*H197,2)</f>
        <v>0</v>
      </c>
      <c r="BL197" s="203" t="s">
        <v>161</v>
      </c>
      <c r="BM197" s="203" t="s">
        <v>1076</v>
      </c>
    </row>
    <row r="198" spans="2:65" s="215" customFormat="1" ht="30" customHeight="1" x14ac:dyDescent="0.3">
      <c r="B198" s="216"/>
      <c r="D198" s="338" t="s">
        <v>921</v>
      </c>
      <c r="F198" s="359" t="s">
        <v>1077</v>
      </c>
      <c r="I198" s="325"/>
      <c r="L198" s="216"/>
      <c r="M198" s="326"/>
      <c r="N198" s="217"/>
      <c r="O198" s="217"/>
      <c r="P198" s="217"/>
      <c r="Q198" s="217"/>
      <c r="R198" s="217"/>
      <c r="S198" s="217"/>
      <c r="T198" s="327"/>
      <c r="AT198" s="203" t="s">
        <v>921</v>
      </c>
      <c r="AU198" s="203" t="s">
        <v>98</v>
      </c>
    </row>
    <row r="199" spans="2:65" s="215" customFormat="1" ht="22.5" customHeight="1" x14ac:dyDescent="0.3">
      <c r="B199" s="310"/>
      <c r="C199" s="311" t="s">
        <v>1078</v>
      </c>
      <c r="D199" s="311" t="s">
        <v>147</v>
      </c>
      <c r="E199" s="312" t="s">
        <v>1079</v>
      </c>
      <c r="F199" s="313" t="s">
        <v>1080</v>
      </c>
      <c r="G199" s="314" t="s">
        <v>171</v>
      </c>
      <c r="H199" s="315">
        <v>9.4E-2</v>
      </c>
      <c r="I199" s="316"/>
      <c r="J199" s="317">
        <f>ROUND(I199*H199,2)</f>
        <v>0</v>
      </c>
      <c r="K199" s="313" t="s">
        <v>919</v>
      </c>
      <c r="L199" s="216"/>
      <c r="M199" s="318" t="s">
        <v>3</v>
      </c>
      <c r="N199" s="319" t="s">
        <v>46</v>
      </c>
      <c r="O199" s="217"/>
      <c r="P199" s="320">
        <f>O199*H199</f>
        <v>0</v>
      </c>
      <c r="Q199" s="320">
        <v>0</v>
      </c>
      <c r="R199" s="320">
        <f>Q199*H199</f>
        <v>0</v>
      </c>
      <c r="S199" s="320">
        <v>0</v>
      </c>
      <c r="T199" s="321">
        <f>S199*H199</f>
        <v>0</v>
      </c>
      <c r="AR199" s="203" t="s">
        <v>161</v>
      </c>
      <c r="AT199" s="203" t="s">
        <v>147</v>
      </c>
      <c r="AU199" s="203" t="s">
        <v>98</v>
      </c>
      <c r="AY199" s="203" t="s">
        <v>145</v>
      </c>
      <c r="BE199" s="322">
        <f>IF(N199="základní",J199,0)</f>
        <v>0</v>
      </c>
      <c r="BF199" s="322">
        <f>IF(N199="snížená",J199,0)</f>
        <v>0</v>
      </c>
      <c r="BG199" s="322">
        <f>IF(N199="zákl. přenesená",J199,0)</f>
        <v>0</v>
      </c>
      <c r="BH199" s="322">
        <f>IF(N199="sníž. přenesená",J199,0)</f>
        <v>0</v>
      </c>
      <c r="BI199" s="322">
        <f>IF(N199="nulová",J199,0)</f>
        <v>0</v>
      </c>
      <c r="BJ199" s="203" t="s">
        <v>23</v>
      </c>
      <c r="BK199" s="322">
        <f>ROUND(I199*H199,2)</f>
        <v>0</v>
      </c>
      <c r="BL199" s="203" t="s">
        <v>161</v>
      </c>
      <c r="BM199" s="203" t="s">
        <v>1081</v>
      </c>
    </row>
    <row r="200" spans="2:65" s="215" customFormat="1" ht="30" customHeight="1" x14ac:dyDescent="0.3">
      <c r="B200" s="216"/>
      <c r="D200" s="323" t="s">
        <v>921</v>
      </c>
      <c r="F200" s="324" t="s">
        <v>1082</v>
      </c>
      <c r="I200" s="325"/>
      <c r="L200" s="216"/>
      <c r="M200" s="326"/>
      <c r="N200" s="217"/>
      <c r="O200" s="217"/>
      <c r="P200" s="217"/>
      <c r="Q200" s="217"/>
      <c r="R200" s="217"/>
      <c r="S200" s="217"/>
      <c r="T200" s="327"/>
      <c r="AT200" s="203" t="s">
        <v>921</v>
      </c>
      <c r="AU200" s="203" t="s">
        <v>98</v>
      </c>
    </row>
    <row r="201" spans="2:65" s="296" customFormat="1" ht="29.85" customHeight="1" x14ac:dyDescent="0.3">
      <c r="B201" s="295"/>
      <c r="D201" s="307" t="s">
        <v>82</v>
      </c>
      <c r="E201" s="308" t="s">
        <v>1083</v>
      </c>
      <c r="F201" s="308" t="s">
        <v>1084</v>
      </c>
      <c r="I201" s="299"/>
      <c r="J201" s="309">
        <f>BK201</f>
        <v>0</v>
      </c>
      <c r="L201" s="295"/>
      <c r="M201" s="301"/>
      <c r="N201" s="302"/>
      <c r="O201" s="302"/>
      <c r="P201" s="303">
        <f>SUM(P202:P288)</f>
        <v>0</v>
      </c>
      <c r="Q201" s="302"/>
      <c r="R201" s="303">
        <f>SUM(R202:R288)</f>
        <v>0.2287499999999999</v>
      </c>
      <c r="S201" s="302"/>
      <c r="T201" s="304">
        <f>SUM(T202:T288)</f>
        <v>9.1809999999999989E-2</v>
      </c>
      <c r="AR201" s="297" t="s">
        <v>98</v>
      </c>
      <c r="AT201" s="305" t="s">
        <v>82</v>
      </c>
      <c r="AU201" s="305" t="s">
        <v>23</v>
      </c>
      <c r="AY201" s="297" t="s">
        <v>145</v>
      </c>
      <c r="BK201" s="306">
        <f>SUM(BK202:BK288)</f>
        <v>0</v>
      </c>
    </row>
    <row r="202" spans="2:65" s="215" customFormat="1" ht="22.5" customHeight="1" x14ac:dyDescent="0.3">
      <c r="B202" s="310"/>
      <c r="C202" s="311" t="s">
        <v>1085</v>
      </c>
      <c r="D202" s="311" t="s">
        <v>147</v>
      </c>
      <c r="E202" s="312" t="s">
        <v>1086</v>
      </c>
      <c r="F202" s="313" t="s">
        <v>1087</v>
      </c>
      <c r="G202" s="314" t="s">
        <v>1088</v>
      </c>
      <c r="H202" s="315">
        <v>1</v>
      </c>
      <c r="I202" s="316"/>
      <c r="J202" s="317">
        <f>ROUND(I202*H202,2)</f>
        <v>0</v>
      </c>
      <c r="K202" s="313" t="s">
        <v>919</v>
      </c>
      <c r="L202" s="216"/>
      <c r="M202" s="318" t="s">
        <v>3</v>
      </c>
      <c r="N202" s="319" t="s">
        <v>46</v>
      </c>
      <c r="O202" s="217"/>
      <c r="P202" s="320">
        <f>O202*H202</f>
        <v>0</v>
      </c>
      <c r="Q202" s="320">
        <v>0</v>
      </c>
      <c r="R202" s="320">
        <f>Q202*H202</f>
        <v>0</v>
      </c>
      <c r="S202" s="320">
        <v>1.933E-2</v>
      </c>
      <c r="T202" s="321">
        <f>S202*H202</f>
        <v>1.933E-2</v>
      </c>
      <c r="AR202" s="203" t="s">
        <v>161</v>
      </c>
      <c r="AT202" s="203" t="s">
        <v>147</v>
      </c>
      <c r="AU202" s="203" t="s">
        <v>98</v>
      </c>
      <c r="AY202" s="203" t="s">
        <v>145</v>
      </c>
      <c r="BE202" s="322">
        <f>IF(N202="základní",J202,0)</f>
        <v>0</v>
      </c>
      <c r="BF202" s="322">
        <f>IF(N202="snížená",J202,0)</f>
        <v>0</v>
      </c>
      <c r="BG202" s="322">
        <f>IF(N202="zákl. přenesená",J202,0)</f>
        <v>0</v>
      </c>
      <c r="BH202" s="322">
        <f>IF(N202="sníž. přenesená",J202,0)</f>
        <v>0</v>
      </c>
      <c r="BI202" s="322">
        <f>IF(N202="nulová",J202,0)</f>
        <v>0</v>
      </c>
      <c r="BJ202" s="203" t="s">
        <v>23</v>
      </c>
      <c r="BK202" s="322">
        <f>ROUND(I202*H202,2)</f>
        <v>0</v>
      </c>
      <c r="BL202" s="203" t="s">
        <v>161</v>
      </c>
      <c r="BM202" s="203" t="s">
        <v>1089</v>
      </c>
    </row>
    <row r="203" spans="2:65" s="215" customFormat="1" ht="22.5" customHeight="1" x14ac:dyDescent="0.3">
      <c r="B203" s="216"/>
      <c r="D203" s="323" t="s">
        <v>921</v>
      </c>
      <c r="F203" s="324" t="s">
        <v>1090</v>
      </c>
      <c r="I203" s="325"/>
      <c r="L203" s="216"/>
      <c r="M203" s="326"/>
      <c r="N203" s="217"/>
      <c r="O203" s="217"/>
      <c r="P203" s="217"/>
      <c r="Q203" s="217"/>
      <c r="R203" s="217"/>
      <c r="S203" s="217"/>
      <c r="T203" s="327"/>
      <c r="AT203" s="203" t="s">
        <v>921</v>
      </c>
      <c r="AU203" s="203" t="s">
        <v>98</v>
      </c>
    </row>
    <row r="204" spans="2:65" s="337" customFormat="1" ht="22.5" customHeight="1" x14ac:dyDescent="0.3">
      <c r="B204" s="336"/>
      <c r="D204" s="338" t="s">
        <v>150</v>
      </c>
      <c r="E204" s="339" t="s">
        <v>3</v>
      </c>
      <c r="F204" s="340" t="s">
        <v>23</v>
      </c>
      <c r="H204" s="341">
        <v>1</v>
      </c>
      <c r="I204" s="342"/>
      <c r="L204" s="336"/>
      <c r="M204" s="343"/>
      <c r="N204" s="344"/>
      <c r="O204" s="344"/>
      <c r="P204" s="344"/>
      <c r="Q204" s="344"/>
      <c r="R204" s="344"/>
      <c r="S204" s="344"/>
      <c r="T204" s="345"/>
      <c r="AT204" s="346" t="s">
        <v>150</v>
      </c>
      <c r="AU204" s="346" t="s">
        <v>98</v>
      </c>
      <c r="AV204" s="337" t="s">
        <v>98</v>
      </c>
      <c r="AW204" s="337" t="s">
        <v>5</v>
      </c>
      <c r="AX204" s="337" t="s">
        <v>23</v>
      </c>
      <c r="AY204" s="346" t="s">
        <v>145</v>
      </c>
    </row>
    <row r="205" spans="2:65" s="215" customFormat="1" ht="22.5" customHeight="1" x14ac:dyDescent="0.3">
      <c r="B205" s="310"/>
      <c r="C205" s="311" t="s">
        <v>168</v>
      </c>
      <c r="D205" s="311" t="s">
        <v>147</v>
      </c>
      <c r="E205" s="312" t="s">
        <v>1091</v>
      </c>
      <c r="F205" s="313" t="s">
        <v>1092</v>
      </c>
      <c r="G205" s="314" t="s">
        <v>1088</v>
      </c>
      <c r="H205" s="315">
        <v>2</v>
      </c>
      <c r="I205" s="316"/>
      <c r="J205" s="317">
        <f>ROUND(I205*H205,2)</f>
        <v>0</v>
      </c>
      <c r="K205" s="313" t="s">
        <v>919</v>
      </c>
      <c r="L205" s="216"/>
      <c r="M205" s="318" t="s">
        <v>3</v>
      </c>
      <c r="N205" s="319" t="s">
        <v>46</v>
      </c>
      <c r="O205" s="217"/>
      <c r="P205" s="320">
        <f>O205*H205</f>
        <v>0</v>
      </c>
      <c r="Q205" s="320">
        <v>0</v>
      </c>
      <c r="R205" s="320">
        <f>Q205*H205</f>
        <v>0</v>
      </c>
      <c r="S205" s="320">
        <v>1.9460000000000002E-2</v>
      </c>
      <c r="T205" s="321">
        <f>S205*H205</f>
        <v>3.8920000000000003E-2</v>
      </c>
      <c r="AR205" s="203" t="s">
        <v>161</v>
      </c>
      <c r="AT205" s="203" t="s">
        <v>147</v>
      </c>
      <c r="AU205" s="203" t="s">
        <v>98</v>
      </c>
      <c r="AY205" s="203" t="s">
        <v>145</v>
      </c>
      <c r="BE205" s="322">
        <f>IF(N205="základní",J205,0)</f>
        <v>0</v>
      </c>
      <c r="BF205" s="322">
        <f>IF(N205="snížená",J205,0)</f>
        <v>0</v>
      </c>
      <c r="BG205" s="322">
        <f>IF(N205="zákl. přenesená",J205,0)</f>
        <v>0</v>
      </c>
      <c r="BH205" s="322">
        <f>IF(N205="sníž. přenesená",J205,0)</f>
        <v>0</v>
      </c>
      <c r="BI205" s="322">
        <f>IF(N205="nulová",J205,0)</f>
        <v>0</v>
      </c>
      <c r="BJ205" s="203" t="s">
        <v>23</v>
      </c>
      <c r="BK205" s="322">
        <f>ROUND(I205*H205,2)</f>
        <v>0</v>
      </c>
      <c r="BL205" s="203" t="s">
        <v>161</v>
      </c>
      <c r="BM205" s="203" t="s">
        <v>1093</v>
      </c>
    </row>
    <row r="206" spans="2:65" s="215" customFormat="1" ht="22.5" customHeight="1" x14ac:dyDescent="0.3">
      <c r="B206" s="216"/>
      <c r="D206" s="323" t="s">
        <v>921</v>
      </c>
      <c r="F206" s="324" t="s">
        <v>1094</v>
      </c>
      <c r="I206" s="325"/>
      <c r="L206" s="216"/>
      <c r="M206" s="326"/>
      <c r="N206" s="217"/>
      <c r="O206" s="217"/>
      <c r="P206" s="217"/>
      <c r="Q206" s="217"/>
      <c r="R206" s="217"/>
      <c r="S206" s="217"/>
      <c r="T206" s="327"/>
      <c r="AT206" s="203" t="s">
        <v>921</v>
      </c>
      <c r="AU206" s="203" t="s">
        <v>98</v>
      </c>
    </row>
    <row r="207" spans="2:65" s="337" customFormat="1" ht="22.5" customHeight="1" x14ac:dyDescent="0.3">
      <c r="B207" s="336"/>
      <c r="D207" s="338" t="s">
        <v>150</v>
      </c>
      <c r="E207" s="339" t="s">
        <v>3</v>
      </c>
      <c r="F207" s="340" t="s">
        <v>98</v>
      </c>
      <c r="H207" s="341">
        <v>2</v>
      </c>
      <c r="I207" s="342"/>
      <c r="L207" s="336"/>
      <c r="M207" s="343"/>
      <c r="N207" s="344"/>
      <c r="O207" s="344"/>
      <c r="P207" s="344"/>
      <c r="Q207" s="344"/>
      <c r="R207" s="344"/>
      <c r="S207" s="344"/>
      <c r="T207" s="345"/>
      <c r="AT207" s="346" t="s">
        <v>150</v>
      </c>
      <c r="AU207" s="346" t="s">
        <v>98</v>
      </c>
      <c r="AV207" s="337" t="s">
        <v>98</v>
      </c>
      <c r="AW207" s="337" t="s">
        <v>5</v>
      </c>
      <c r="AX207" s="337" t="s">
        <v>23</v>
      </c>
      <c r="AY207" s="346" t="s">
        <v>145</v>
      </c>
    </row>
    <row r="208" spans="2:65" s="215" customFormat="1" ht="22.5" customHeight="1" x14ac:dyDescent="0.3">
      <c r="B208" s="310"/>
      <c r="C208" s="311" t="s">
        <v>169</v>
      </c>
      <c r="D208" s="311" t="s">
        <v>147</v>
      </c>
      <c r="E208" s="312" t="s">
        <v>1095</v>
      </c>
      <c r="F208" s="313" t="s">
        <v>1096</v>
      </c>
      <c r="G208" s="314" t="s">
        <v>1088</v>
      </c>
      <c r="H208" s="315">
        <v>1</v>
      </c>
      <c r="I208" s="316"/>
      <c r="J208" s="317">
        <f>ROUND(I208*H208,2)</f>
        <v>0</v>
      </c>
      <c r="K208" s="313" t="s">
        <v>919</v>
      </c>
      <c r="L208" s="216"/>
      <c r="M208" s="318" t="s">
        <v>3</v>
      </c>
      <c r="N208" s="319" t="s">
        <v>46</v>
      </c>
      <c r="O208" s="217"/>
      <c r="P208" s="320">
        <f>O208*H208</f>
        <v>0</v>
      </c>
      <c r="Q208" s="320">
        <v>0</v>
      </c>
      <c r="R208" s="320">
        <f>Q208*H208</f>
        <v>0</v>
      </c>
      <c r="S208" s="320">
        <v>2.7199999999999998E-2</v>
      </c>
      <c r="T208" s="321">
        <f>S208*H208</f>
        <v>2.7199999999999998E-2</v>
      </c>
      <c r="AR208" s="203" t="s">
        <v>161</v>
      </c>
      <c r="AT208" s="203" t="s">
        <v>147</v>
      </c>
      <c r="AU208" s="203" t="s">
        <v>98</v>
      </c>
      <c r="AY208" s="203" t="s">
        <v>145</v>
      </c>
      <c r="BE208" s="322">
        <f>IF(N208="základní",J208,0)</f>
        <v>0</v>
      </c>
      <c r="BF208" s="322">
        <f>IF(N208="snížená",J208,0)</f>
        <v>0</v>
      </c>
      <c r="BG208" s="322">
        <f>IF(N208="zákl. přenesená",J208,0)</f>
        <v>0</v>
      </c>
      <c r="BH208" s="322">
        <f>IF(N208="sníž. přenesená",J208,0)</f>
        <v>0</v>
      </c>
      <c r="BI208" s="322">
        <f>IF(N208="nulová",J208,0)</f>
        <v>0</v>
      </c>
      <c r="BJ208" s="203" t="s">
        <v>23</v>
      </c>
      <c r="BK208" s="322">
        <f>ROUND(I208*H208,2)</f>
        <v>0</v>
      </c>
      <c r="BL208" s="203" t="s">
        <v>161</v>
      </c>
      <c r="BM208" s="203" t="s">
        <v>1097</v>
      </c>
    </row>
    <row r="209" spans="2:65" s="215" customFormat="1" ht="22.5" customHeight="1" x14ac:dyDescent="0.3">
      <c r="B209" s="216"/>
      <c r="D209" s="323" t="s">
        <v>921</v>
      </c>
      <c r="F209" s="324" t="s">
        <v>1098</v>
      </c>
      <c r="I209" s="325"/>
      <c r="L209" s="216"/>
      <c r="M209" s="326"/>
      <c r="N209" s="217"/>
      <c r="O209" s="217"/>
      <c r="P209" s="217"/>
      <c r="Q209" s="217"/>
      <c r="R209" s="217"/>
      <c r="S209" s="217"/>
      <c r="T209" s="327"/>
      <c r="AT209" s="203" t="s">
        <v>921</v>
      </c>
      <c r="AU209" s="203" t="s">
        <v>98</v>
      </c>
    </row>
    <row r="210" spans="2:65" s="337" customFormat="1" ht="22.5" customHeight="1" x14ac:dyDescent="0.3">
      <c r="B210" s="336"/>
      <c r="D210" s="338" t="s">
        <v>150</v>
      </c>
      <c r="E210" s="339" t="s">
        <v>3</v>
      </c>
      <c r="F210" s="340" t="s">
        <v>23</v>
      </c>
      <c r="H210" s="341">
        <v>1</v>
      </c>
      <c r="I210" s="342"/>
      <c r="L210" s="336"/>
      <c r="M210" s="343"/>
      <c r="N210" s="344"/>
      <c r="O210" s="344"/>
      <c r="P210" s="344"/>
      <c r="Q210" s="344"/>
      <c r="R210" s="344"/>
      <c r="S210" s="344"/>
      <c r="T210" s="345"/>
      <c r="AT210" s="346" t="s">
        <v>150</v>
      </c>
      <c r="AU210" s="346" t="s">
        <v>98</v>
      </c>
      <c r="AV210" s="337" t="s">
        <v>98</v>
      </c>
      <c r="AW210" s="337" t="s">
        <v>5</v>
      </c>
      <c r="AX210" s="337" t="s">
        <v>23</v>
      </c>
      <c r="AY210" s="346" t="s">
        <v>145</v>
      </c>
    </row>
    <row r="211" spans="2:65" s="215" customFormat="1" ht="22.5" customHeight="1" x14ac:dyDescent="0.3">
      <c r="B211" s="310"/>
      <c r="C211" s="311" t="s">
        <v>170</v>
      </c>
      <c r="D211" s="311" t="s">
        <v>147</v>
      </c>
      <c r="E211" s="312" t="s">
        <v>1099</v>
      </c>
      <c r="F211" s="313" t="s">
        <v>1100</v>
      </c>
      <c r="G211" s="314" t="s">
        <v>1088</v>
      </c>
      <c r="H211" s="315">
        <v>4</v>
      </c>
      <c r="I211" s="316"/>
      <c r="J211" s="317">
        <f>ROUND(I211*H211,2)</f>
        <v>0</v>
      </c>
      <c r="K211" s="313" t="s">
        <v>919</v>
      </c>
      <c r="L211" s="216"/>
      <c r="M211" s="318" t="s">
        <v>3</v>
      </c>
      <c r="N211" s="319" t="s">
        <v>46</v>
      </c>
      <c r="O211" s="217"/>
      <c r="P211" s="320">
        <f>O211*H211</f>
        <v>0</v>
      </c>
      <c r="Q211" s="320">
        <v>0</v>
      </c>
      <c r="R211" s="320">
        <f>Q211*H211</f>
        <v>0</v>
      </c>
      <c r="S211" s="320">
        <v>8.5999999999999998E-4</v>
      </c>
      <c r="T211" s="321">
        <f>S211*H211</f>
        <v>3.4399999999999999E-3</v>
      </c>
      <c r="AR211" s="203" t="s">
        <v>161</v>
      </c>
      <c r="AT211" s="203" t="s">
        <v>147</v>
      </c>
      <c r="AU211" s="203" t="s">
        <v>98</v>
      </c>
      <c r="AY211" s="203" t="s">
        <v>145</v>
      </c>
      <c r="BE211" s="322">
        <f>IF(N211="základní",J211,0)</f>
        <v>0</v>
      </c>
      <c r="BF211" s="322">
        <f>IF(N211="snížená",J211,0)</f>
        <v>0</v>
      </c>
      <c r="BG211" s="322">
        <f>IF(N211="zákl. přenesená",J211,0)</f>
        <v>0</v>
      </c>
      <c r="BH211" s="322">
        <f>IF(N211="sníž. přenesená",J211,0)</f>
        <v>0</v>
      </c>
      <c r="BI211" s="322">
        <f>IF(N211="nulová",J211,0)</f>
        <v>0</v>
      </c>
      <c r="BJ211" s="203" t="s">
        <v>23</v>
      </c>
      <c r="BK211" s="322">
        <f>ROUND(I211*H211,2)</f>
        <v>0</v>
      </c>
      <c r="BL211" s="203" t="s">
        <v>161</v>
      </c>
      <c r="BM211" s="203" t="s">
        <v>1101</v>
      </c>
    </row>
    <row r="212" spans="2:65" s="215" customFormat="1" ht="22.5" customHeight="1" x14ac:dyDescent="0.3">
      <c r="B212" s="216"/>
      <c r="D212" s="323" t="s">
        <v>921</v>
      </c>
      <c r="F212" s="324" t="s">
        <v>1102</v>
      </c>
      <c r="I212" s="325"/>
      <c r="L212" s="216"/>
      <c r="M212" s="326"/>
      <c r="N212" s="217"/>
      <c r="O212" s="217"/>
      <c r="P212" s="217"/>
      <c r="Q212" s="217"/>
      <c r="R212" s="217"/>
      <c r="S212" s="217"/>
      <c r="T212" s="327"/>
      <c r="AT212" s="203" t="s">
        <v>921</v>
      </c>
      <c r="AU212" s="203" t="s">
        <v>98</v>
      </c>
    </row>
    <row r="213" spans="2:65" s="337" customFormat="1" ht="22.5" customHeight="1" x14ac:dyDescent="0.3">
      <c r="B213" s="336"/>
      <c r="D213" s="338" t="s">
        <v>150</v>
      </c>
      <c r="E213" s="339" t="s">
        <v>3</v>
      </c>
      <c r="F213" s="340" t="s">
        <v>149</v>
      </c>
      <c r="H213" s="341">
        <v>4</v>
      </c>
      <c r="I213" s="342"/>
      <c r="L213" s="336"/>
      <c r="M213" s="343"/>
      <c r="N213" s="344"/>
      <c r="O213" s="344"/>
      <c r="P213" s="344"/>
      <c r="Q213" s="344"/>
      <c r="R213" s="344"/>
      <c r="S213" s="344"/>
      <c r="T213" s="345"/>
      <c r="AT213" s="346" t="s">
        <v>150</v>
      </c>
      <c r="AU213" s="346" t="s">
        <v>98</v>
      </c>
      <c r="AV213" s="337" t="s">
        <v>98</v>
      </c>
      <c r="AW213" s="337" t="s">
        <v>5</v>
      </c>
      <c r="AX213" s="337" t="s">
        <v>23</v>
      </c>
      <c r="AY213" s="346" t="s">
        <v>145</v>
      </c>
    </row>
    <row r="214" spans="2:65" s="215" customFormat="1" ht="22.5" customHeight="1" x14ac:dyDescent="0.3">
      <c r="B214" s="310"/>
      <c r="C214" s="311" t="s">
        <v>167</v>
      </c>
      <c r="D214" s="311" t="s">
        <v>147</v>
      </c>
      <c r="E214" s="312" t="s">
        <v>1103</v>
      </c>
      <c r="F214" s="313" t="s">
        <v>1104</v>
      </c>
      <c r="G214" s="314" t="s">
        <v>175</v>
      </c>
      <c r="H214" s="315">
        <v>2</v>
      </c>
      <c r="I214" s="316"/>
      <c r="J214" s="317">
        <f>ROUND(I214*H214,2)</f>
        <v>0</v>
      </c>
      <c r="K214" s="313" t="s">
        <v>919</v>
      </c>
      <c r="L214" s="216"/>
      <c r="M214" s="318" t="s">
        <v>3</v>
      </c>
      <c r="N214" s="319" t="s">
        <v>46</v>
      </c>
      <c r="O214" s="217"/>
      <c r="P214" s="320">
        <f>O214*H214</f>
        <v>0</v>
      </c>
      <c r="Q214" s="320">
        <v>0</v>
      </c>
      <c r="R214" s="320">
        <f>Q214*H214</f>
        <v>0</v>
      </c>
      <c r="S214" s="320">
        <v>8.4999999999999995E-4</v>
      </c>
      <c r="T214" s="321">
        <f>S214*H214</f>
        <v>1.6999999999999999E-3</v>
      </c>
      <c r="AR214" s="203" t="s">
        <v>161</v>
      </c>
      <c r="AT214" s="203" t="s">
        <v>147</v>
      </c>
      <c r="AU214" s="203" t="s">
        <v>98</v>
      </c>
      <c r="AY214" s="203" t="s">
        <v>145</v>
      </c>
      <c r="BE214" s="322">
        <f>IF(N214="základní",J214,0)</f>
        <v>0</v>
      </c>
      <c r="BF214" s="322">
        <f>IF(N214="snížená",J214,0)</f>
        <v>0</v>
      </c>
      <c r="BG214" s="322">
        <f>IF(N214="zákl. přenesená",J214,0)</f>
        <v>0</v>
      </c>
      <c r="BH214" s="322">
        <f>IF(N214="sníž. přenesená",J214,0)</f>
        <v>0</v>
      </c>
      <c r="BI214" s="322">
        <f>IF(N214="nulová",J214,0)</f>
        <v>0</v>
      </c>
      <c r="BJ214" s="203" t="s">
        <v>23</v>
      </c>
      <c r="BK214" s="322">
        <f>ROUND(I214*H214,2)</f>
        <v>0</v>
      </c>
      <c r="BL214" s="203" t="s">
        <v>161</v>
      </c>
      <c r="BM214" s="203" t="s">
        <v>1105</v>
      </c>
    </row>
    <row r="215" spans="2:65" s="215" customFormat="1" ht="22.5" customHeight="1" x14ac:dyDescent="0.3">
      <c r="B215" s="216"/>
      <c r="D215" s="323" t="s">
        <v>921</v>
      </c>
      <c r="F215" s="324" t="s">
        <v>1106</v>
      </c>
      <c r="I215" s="325"/>
      <c r="L215" s="216"/>
      <c r="M215" s="326"/>
      <c r="N215" s="217"/>
      <c r="O215" s="217"/>
      <c r="P215" s="217"/>
      <c r="Q215" s="217"/>
      <c r="R215" s="217"/>
      <c r="S215" s="217"/>
      <c r="T215" s="327"/>
      <c r="AT215" s="203" t="s">
        <v>921</v>
      </c>
      <c r="AU215" s="203" t="s">
        <v>98</v>
      </c>
    </row>
    <row r="216" spans="2:65" s="337" customFormat="1" ht="22.5" customHeight="1" x14ac:dyDescent="0.3">
      <c r="B216" s="336"/>
      <c r="D216" s="338" t="s">
        <v>150</v>
      </c>
      <c r="E216" s="339" t="s">
        <v>3</v>
      </c>
      <c r="F216" s="340" t="s">
        <v>98</v>
      </c>
      <c r="H216" s="341">
        <v>2</v>
      </c>
      <c r="I216" s="342"/>
      <c r="L216" s="336"/>
      <c r="M216" s="343"/>
      <c r="N216" s="344"/>
      <c r="O216" s="344"/>
      <c r="P216" s="344"/>
      <c r="Q216" s="344"/>
      <c r="R216" s="344"/>
      <c r="S216" s="344"/>
      <c r="T216" s="345"/>
      <c r="AT216" s="346" t="s">
        <v>150</v>
      </c>
      <c r="AU216" s="346" t="s">
        <v>98</v>
      </c>
      <c r="AV216" s="337" t="s">
        <v>98</v>
      </c>
      <c r="AW216" s="337" t="s">
        <v>5</v>
      </c>
      <c r="AX216" s="337" t="s">
        <v>23</v>
      </c>
      <c r="AY216" s="346" t="s">
        <v>145</v>
      </c>
    </row>
    <row r="217" spans="2:65" s="215" customFormat="1" ht="22.5" customHeight="1" x14ac:dyDescent="0.3">
      <c r="B217" s="310"/>
      <c r="C217" s="311" t="s">
        <v>216</v>
      </c>
      <c r="D217" s="311" t="s">
        <v>147</v>
      </c>
      <c r="E217" s="312" t="s">
        <v>1107</v>
      </c>
      <c r="F217" s="313" t="s">
        <v>1108</v>
      </c>
      <c r="G217" s="314" t="s">
        <v>175</v>
      </c>
      <c r="H217" s="315">
        <v>1</v>
      </c>
      <c r="I217" s="316"/>
      <c r="J217" s="317">
        <f>ROUND(I217*H217,2)</f>
        <v>0</v>
      </c>
      <c r="K217" s="313" t="s">
        <v>919</v>
      </c>
      <c r="L217" s="216"/>
      <c r="M217" s="318" t="s">
        <v>3</v>
      </c>
      <c r="N217" s="319" t="s">
        <v>46</v>
      </c>
      <c r="O217" s="217"/>
      <c r="P217" s="320">
        <f>O217*H217</f>
        <v>0</v>
      </c>
      <c r="Q217" s="320">
        <v>0</v>
      </c>
      <c r="R217" s="320">
        <f>Q217*H217</f>
        <v>0</v>
      </c>
      <c r="S217" s="320">
        <v>1.2199999999999999E-3</v>
      </c>
      <c r="T217" s="321">
        <f>S217*H217</f>
        <v>1.2199999999999999E-3</v>
      </c>
      <c r="AR217" s="203" t="s">
        <v>161</v>
      </c>
      <c r="AT217" s="203" t="s">
        <v>147</v>
      </c>
      <c r="AU217" s="203" t="s">
        <v>98</v>
      </c>
      <c r="AY217" s="203" t="s">
        <v>145</v>
      </c>
      <c r="BE217" s="322">
        <f>IF(N217="základní",J217,0)</f>
        <v>0</v>
      </c>
      <c r="BF217" s="322">
        <f>IF(N217="snížená",J217,0)</f>
        <v>0</v>
      </c>
      <c r="BG217" s="322">
        <f>IF(N217="zákl. přenesená",J217,0)</f>
        <v>0</v>
      </c>
      <c r="BH217" s="322">
        <f>IF(N217="sníž. přenesená",J217,0)</f>
        <v>0</v>
      </c>
      <c r="BI217" s="322">
        <f>IF(N217="nulová",J217,0)</f>
        <v>0</v>
      </c>
      <c r="BJ217" s="203" t="s">
        <v>23</v>
      </c>
      <c r="BK217" s="322">
        <f>ROUND(I217*H217,2)</f>
        <v>0</v>
      </c>
      <c r="BL217" s="203" t="s">
        <v>161</v>
      </c>
      <c r="BM217" s="203" t="s">
        <v>1109</v>
      </c>
    </row>
    <row r="218" spans="2:65" s="215" customFormat="1" ht="22.5" customHeight="1" x14ac:dyDescent="0.3">
      <c r="B218" s="216"/>
      <c r="D218" s="323" t="s">
        <v>921</v>
      </c>
      <c r="F218" s="324" t="s">
        <v>1110</v>
      </c>
      <c r="I218" s="325"/>
      <c r="L218" s="216"/>
      <c r="M218" s="326"/>
      <c r="N218" s="217"/>
      <c r="O218" s="217"/>
      <c r="P218" s="217"/>
      <c r="Q218" s="217"/>
      <c r="R218" s="217"/>
      <c r="S218" s="217"/>
      <c r="T218" s="327"/>
      <c r="AT218" s="203" t="s">
        <v>921</v>
      </c>
      <c r="AU218" s="203" t="s">
        <v>98</v>
      </c>
    </row>
    <row r="219" spans="2:65" s="337" customFormat="1" ht="22.5" customHeight="1" x14ac:dyDescent="0.3">
      <c r="B219" s="336"/>
      <c r="D219" s="338" t="s">
        <v>150</v>
      </c>
      <c r="E219" s="339" t="s">
        <v>3</v>
      </c>
      <c r="F219" s="340" t="s">
        <v>23</v>
      </c>
      <c r="H219" s="341">
        <v>1</v>
      </c>
      <c r="I219" s="342"/>
      <c r="L219" s="336"/>
      <c r="M219" s="343"/>
      <c r="N219" s="344"/>
      <c r="O219" s="344"/>
      <c r="P219" s="344"/>
      <c r="Q219" s="344"/>
      <c r="R219" s="344"/>
      <c r="S219" s="344"/>
      <c r="T219" s="345"/>
      <c r="AT219" s="346" t="s">
        <v>150</v>
      </c>
      <c r="AU219" s="346" t="s">
        <v>98</v>
      </c>
      <c r="AV219" s="337" t="s">
        <v>98</v>
      </c>
      <c r="AW219" s="337" t="s">
        <v>5</v>
      </c>
      <c r="AX219" s="337" t="s">
        <v>23</v>
      </c>
      <c r="AY219" s="346" t="s">
        <v>145</v>
      </c>
    </row>
    <row r="220" spans="2:65" s="215" customFormat="1" ht="22.5" customHeight="1" x14ac:dyDescent="0.3">
      <c r="B220" s="310"/>
      <c r="C220" s="311" t="s">
        <v>218</v>
      </c>
      <c r="D220" s="311" t="s">
        <v>147</v>
      </c>
      <c r="E220" s="312" t="s">
        <v>1111</v>
      </c>
      <c r="F220" s="313" t="s">
        <v>1112</v>
      </c>
      <c r="G220" s="314" t="s">
        <v>1088</v>
      </c>
      <c r="H220" s="315">
        <v>1</v>
      </c>
      <c r="I220" s="316"/>
      <c r="J220" s="317">
        <f>ROUND(I220*H220,2)</f>
        <v>0</v>
      </c>
      <c r="K220" s="313" t="s">
        <v>919</v>
      </c>
      <c r="L220" s="216"/>
      <c r="M220" s="318" t="s">
        <v>3</v>
      </c>
      <c r="N220" s="319" t="s">
        <v>46</v>
      </c>
      <c r="O220" s="217"/>
      <c r="P220" s="320">
        <f>O220*H220</f>
        <v>0</v>
      </c>
      <c r="Q220" s="320">
        <v>3.2200000000000002E-3</v>
      </c>
      <c r="R220" s="320">
        <f>Q220*H220</f>
        <v>3.2200000000000002E-3</v>
      </c>
      <c r="S220" s="320">
        <v>0</v>
      </c>
      <c r="T220" s="321">
        <f>S220*H220</f>
        <v>0</v>
      </c>
      <c r="AR220" s="203" t="s">
        <v>161</v>
      </c>
      <c r="AT220" s="203" t="s">
        <v>147</v>
      </c>
      <c r="AU220" s="203" t="s">
        <v>98</v>
      </c>
      <c r="AY220" s="203" t="s">
        <v>145</v>
      </c>
      <c r="BE220" s="322">
        <f>IF(N220="základní",J220,0)</f>
        <v>0</v>
      </c>
      <c r="BF220" s="322">
        <f>IF(N220="snížená",J220,0)</f>
        <v>0</v>
      </c>
      <c r="BG220" s="322">
        <f>IF(N220="zákl. přenesená",J220,0)</f>
        <v>0</v>
      </c>
      <c r="BH220" s="322">
        <f>IF(N220="sníž. přenesená",J220,0)</f>
        <v>0</v>
      </c>
      <c r="BI220" s="322">
        <f>IF(N220="nulová",J220,0)</f>
        <v>0</v>
      </c>
      <c r="BJ220" s="203" t="s">
        <v>23</v>
      </c>
      <c r="BK220" s="322">
        <f>ROUND(I220*H220,2)</f>
        <v>0</v>
      </c>
      <c r="BL220" s="203" t="s">
        <v>161</v>
      </c>
      <c r="BM220" s="203" t="s">
        <v>1113</v>
      </c>
    </row>
    <row r="221" spans="2:65" s="215" customFormat="1" ht="22.5" customHeight="1" x14ac:dyDescent="0.3">
      <c r="B221" s="216"/>
      <c r="D221" s="323" t="s">
        <v>921</v>
      </c>
      <c r="F221" s="324" t="s">
        <v>1114</v>
      </c>
      <c r="I221" s="325"/>
      <c r="L221" s="216"/>
      <c r="M221" s="326"/>
      <c r="N221" s="217"/>
      <c r="O221" s="217"/>
      <c r="P221" s="217"/>
      <c r="Q221" s="217"/>
      <c r="R221" s="217"/>
      <c r="S221" s="217"/>
      <c r="T221" s="327"/>
      <c r="AT221" s="203" t="s">
        <v>921</v>
      </c>
      <c r="AU221" s="203" t="s">
        <v>98</v>
      </c>
    </row>
    <row r="222" spans="2:65" s="337" customFormat="1" ht="22.5" customHeight="1" x14ac:dyDescent="0.3">
      <c r="B222" s="336"/>
      <c r="D222" s="338" t="s">
        <v>150</v>
      </c>
      <c r="E222" s="339" t="s">
        <v>3</v>
      </c>
      <c r="F222" s="340" t="s">
        <v>23</v>
      </c>
      <c r="H222" s="341">
        <v>1</v>
      </c>
      <c r="I222" s="342"/>
      <c r="L222" s="336"/>
      <c r="M222" s="343"/>
      <c r="N222" s="344"/>
      <c r="O222" s="344"/>
      <c r="P222" s="344"/>
      <c r="Q222" s="344"/>
      <c r="R222" s="344"/>
      <c r="S222" s="344"/>
      <c r="T222" s="345"/>
      <c r="AT222" s="346" t="s">
        <v>150</v>
      </c>
      <c r="AU222" s="346" t="s">
        <v>98</v>
      </c>
      <c r="AV222" s="337" t="s">
        <v>98</v>
      </c>
      <c r="AW222" s="337" t="s">
        <v>5</v>
      </c>
      <c r="AX222" s="337" t="s">
        <v>23</v>
      </c>
      <c r="AY222" s="346" t="s">
        <v>145</v>
      </c>
    </row>
    <row r="223" spans="2:65" s="215" customFormat="1" ht="22.5" customHeight="1" x14ac:dyDescent="0.3">
      <c r="B223" s="310"/>
      <c r="C223" s="311" t="s">
        <v>220</v>
      </c>
      <c r="D223" s="311" t="s">
        <v>147</v>
      </c>
      <c r="E223" s="312" t="s">
        <v>1115</v>
      </c>
      <c r="F223" s="313" t="s">
        <v>1116</v>
      </c>
      <c r="G223" s="314" t="s">
        <v>1088</v>
      </c>
      <c r="H223" s="315">
        <v>3</v>
      </c>
      <c r="I223" s="316"/>
      <c r="J223" s="317">
        <f>ROUND(I223*H223,2)</f>
        <v>0</v>
      </c>
      <c r="K223" s="313" t="s">
        <v>919</v>
      </c>
      <c r="L223" s="216"/>
      <c r="M223" s="318" t="s">
        <v>3</v>
      </c>
      <c r="N223" s="319" t="s">
        <v>46</v>
      </c>
      <c r="O223" s="217"/>
      <c r="P223" s="320">
        <f>O223*H223</f>
        <v>0</v>
      </c>
      <c r="Q223" s="320">
        <v>2.3199999999999998E-2</v>
      </c>
      <c r="R223" s="320">
        <f>Q223*H223</f>
        <v>6.9599999999999995E-2</v>
      </c>
      <c r="S223" s="320">
        <v>0</v>
      </c>
      <c r="T223" s="321">
        <f>S223*H223</f>
        <v>0</v>
      </c>
      <c r="AR223" s="203" t="s">
        <v>161</v>
      </c>
      <c r="AT223" s="203" t="s">
        <v>147</v>
      </c>
      <c r="AU223" s="203" t="s">
        <v>98</v>
      </c>
      <c r="AY223" s="203" t="s">
        <v>145</v>
      </c>
      <c r="BE223" s="322">
        <f>IF(N223="základní",J223,0)</f>
        <v>0</v>
      </c>
      <c r="BF223" s="322">
        <f>IF(N223="snížená",J223,0)</f>
        <v>0</v>
      </c>
      <c r="BG223" s="322">
        <f>IF(N223="zákl. přenesená",J223,0)</f>
        <v>0</v>
      </c>
      <c r="BH223" s="322">
        <f>IF(N223="sníž. přenesená",J223,0)</f>
        <v>0</v>
      </c>
      <c r="BI223" s="322">
        <f>IF(N223="nulová",J223,0)</f>
        <v>0</v>
      </c>
      <c r="BJ223" s="203" t="s">
        <v>23</v>
      </c>
      <c r="BK223" s="322">
        <f>ROUND(I223*H223,2)</f>
        <v>0</v>
      </c>
      <c r="BL223" s="203" t="s">
        <v>161</v>
      </c>
      <c r="BM223" s="203" t="s">
        <v>1117</v>
      </c>
    </row>
    <row r="224" spans="2:65" s="215" customFormat="1" ht="22.5" customHeight="1" x14ac:dyDescent="0.3">
      <c r="B224" s="216"/>
      <c r="D224" s="323" t="s">
        <v>921</v>
      </c>
      <c r="F224" s="324" t="s">
        <v>1118</v>
      </c>
      <c r="I224" s="325"/>
      <c r="L224" s="216"/>
      <c r="M224" s="326"/>
      <c r="N224" s="217"/>
      <c r="O224" s="217"/>
      <c r="P224" s="217"/>
      <c r="Q224" s="217"/>
      <c r="R224" s="217"/>
      <c r="S224" s="217"/>
      <c r="T224" s="327"/>
      <c r="AT224" s="203" t="s">
        <v>921</v>
      </c>
      <c r="AU224" s="203" t="s">
        <v>98</v>
      </c>
    </row>
    <row r="225" spans="2:65" s="337" customFormat="1" ht="22.5" customHeight="1" x14ac:dyDescent="0.3">
      <c r="B225" s="336"/>
      <c r="D225" s="338" t="s">
        <v>150</v>
      </c>
      <c r="E225" s="339" t="s">
        <v>3</v>
      </c>
      <c r="F225" s="340" t="s">
        <v>370</v>
      </c>
      <c r="H225" s="341">
        <v>3</v>
      </c>
      <c r="I225" s="342"/>
      <c r="L225" s="336"/>
      <c r="M225" s="343"/>
      <c r="N225" s="344"/>
      <c r="O225" s="344"/>
      <c r="P225" s="344"/>
      <c r="Q225" s="344"/>
      <c r="R225" s="344"/>
      <c r="S225" s="344"/>
      <c r="T225" s="345"/>
      <c r="AT225" s="346" t="s">
        <v>150</v>
      </c>
      <c r="AU225" s="346" t="s">
        <v>98</v>
      </c>
      <c r="AV225" s="337" t="s">
        <v>98</v>
      </c>
      <c r="AW225" s="337" t="s">
        <v>5</v>
      </c>
      <c r="AX225" s="337" t="s">
        <v>23</v>
      </c>
      <c r="AY225" s="346" t="s">
        <v>145</v>
      </c>
    </row>
    <row r="226" spans="2:65" s="215" customFormat="1" ht="22.5" customHeight="1" x14ac:dyDescent="0.3">
      <c r="B226" s="310"/>
      <c r="C226" s="311" t="s">
        <v>183</v>
      </c>
      <c r="D226" s="311" t="s">
        <v>147</v>
      </c>
      <c r="E226" s="312" t="s">
        <v>1119</v>
      </c>
      <c r="F226" s="313" t="s">
        <v>1120</v>
      </c>
      <c r="G226" s="314" t="s">
        <v>1088</v>
      </c>
      <c r="H226" s="315">
        <v>1</v>
      </c>
      <c r="I226" s="316"/>
      <c r="J226" s="317">
        <f>ROUND(I226*H226,2)</f>
        <v>0</v>
      </c>
      <c r="K226" s="313" t="s">
        <v>3</v>
      </c>
      <c r="L226" s="216"/>
      <c r="M226" s="318" t="s">
        <v>3</v>
      </c>
      <c r="N226" s="319" t="s">
        <v>46</v>
      </c>
      <c r="O226" s="217"/>
      <c r="P226" s="320">
        <f>O226*H226</f>
        <v>0</v>
      </c>
      <c r="Q226" s="320">
        <v>2.3199999999999998E-2</v>
      </c>
      <c r="R226" s="320">
        <f>Q226*H226</f>
        <v>2.3199999999999998E-2</v>
      </c>
      <c r="S226" s="320">
        <v>0</v>
      </c>
      <c r="T226" s="321">
        <f>S226*H226</f>
        <v>0</v>
      </c>
      <c r="AR226" s="203" t="s">
        <v>161</v>
      </c>
      <c r="AT226" s="203" t="s">
        <v>147</v>
      </c>
      <c r="AU226" s="203" t="s">
        <v>98</v>
      </c>
      <c r="AY226" s="203" t="s">
        <v>145</v>
      </c>
      <c r="BE226" s="322">
        <f>IF(N226="základní",J226,0)</f>
        <v>0</v>
      </c>
      <c r="BF226" s="322">
        <f>IF(N226="snížená",J226,0)</f>
        <v>0</v>
      </c>
      <c r="BG226" s="322">
        <f>IF(N226="zákl. přenesená",J226,0)</f>
        <v>0</v>
      </c>
      <c r="BH226" s="322">
        <f>IF(N226="sníž. přenesená",J226,0)</f>
        <v>0</v>
      </c>
      <c r="BI226" s="322">
        <f>IF(N226="nulová",J226,0)</f>
        <v>0</v>
      </c>
      <c r="BJ226" s="203" t="s">
        <v>23</v>
      </c>
      <c r="BK226" s="322">
        <f>ROUND(I226*H226,2)</f>
        <v>0</v>
      </c>
      <c r="BL226" s="203" t="s">
        <v>161</v>
      </c>
      <c r="BM226" s="203" t="s">
        <v>1121</v>
      </c>
    </row>
    <row r="227" spans="2:65" s="215" customFormat="1" ht="22.5" customHeight="1" x14ac:dyDescent="0.3">
      <c r="B227" s="216"/>
      <c r="D227" s="323" t="s">
        <v>921</v>
      </c>
      <c r="F227" s="324" t="s">
        <v>1122</v>
      </c>
      <c r="I227" s="325"/>
      <c r="L227" s="216"/>
      <c r="M227" s="326"/>
      <c r="N227" s="217"/>
      <c r="O227" s="217"/>
      <c r="P227" s="217"/>
      <c r="Q227" s="217"/>
      <c r="R227" s="217"/>
      <c r="S227" s="217"/>
      <c r="T227" s="327"/>
      <c r="AT227" s="203" t="s">
        <v>921</v>
      </c>
      <c r="AU227" s="203" t="s">
        <v>98</v>
      </c>
    </row>
    <row r="228" spans="2:65" s="337" customFormat="1" ht="22.5" customHeight="1" x14ac:dyDescent="0.3">
      <c r="B228" s="336"/>
      <c r="D228" s="338" t="s">
        <v>150</v>
      </c>
      <c r="E228" s="339" t="s">
        <v>3</v>
      </c>
      <c r="F228" s="340" t="s">
        <v>23</v>
      </c>
      <c r="H228" s="341">
        <v>1</v>
      </c>
      <c r="I228" s="342"/>
      <c r="L228" s="336"/>
      <c r="M228" s="343"/>
      <c r="N228" s="344"/>
      <c r="O228" s="344"/>
      <c r="P228" s="344"/>
      <c r="Q228" s="344"/>
      <c r="R228" s="344"/>
      <c r="S228" s="344"/>
      <c r="T228" s="345"/>
      <c r="AT228" s="346" t="s">
        <v>150</v>
      </c>
      <c r="AU228" s="346" t="s">
        <v>98</v>
      </c>
      <c r="AV228" s="337" t="s">
        <v>98</v>
      </c>
      <c r="AW228" s="337" t="s">
        <v>5</v>
      </c>
      <c r="AX228" s="337" t="s">
        <v>23</v>
      </c>
      <c r="AY228" s="346" t="s">
        <v>145</v>
      </c>
    </row>
    <row r="229" spans="2:65" s="215" customFormat="1" ht="22.5" customHeight="1" x14ac:dyDescent="0.3">
      <c r="B229" s="310"/>
      <c r="C229" s="311" t="s">
        <v>184</v>
      </c>
      <c r="D229" s="311" t="s">
        <v>147</v>
      </c>
      <c r="E229" s="312" t="s">
        <v>1123</v>
      </c>
      <c r="F229" s="313" t="s">
        <v>1124</v>
      </c>
      <c r="G229" s="314" t="s">
        <v>1088</v>
      </c>
      <c r="H229" s="315">
        <v>3</v>
      </c>
      <c r="I229" s="316"/>
      <c r="J229" s="317">
        <f>ROUND(I229*H229,2)</f>
        <v>0</v>
      </c>
      <c r="K229" s="313" t="s">
        <v>919</v>
      </c>
      <c r="L229" s="216"/>
      <c r="M229" s="318" t="s">
        <v>3</v>
      </c>
      <c r="N229" s="319" t="s">
        <v>46</v>
      </c>
      <c r="O229" s="217"/>
      <c r="P229" s="320">
        <f>O229*H229</f>
        <v>0</v>
      </c>
      <c r="Q229" s="320">
        <v>1.4760000000000001E-2</v>
      </c>
      <c r="R229" s="320">
        <f>Q229*H229</f>
        <v>4.428E-2</v>
      </c>
      <c r="S229" s="320">
        <v>0</v>
      </c>
      <c r="T229" s="321">
        <f>S229*H229</f>
        <v>0</v>
      </c>
      <c r="AR229" s="203" t="s">
        <v>161</v>
      </c>
      <c r="AT229" s="203" t="s">
        <v>147</v>
      </c>
      <c r="AU229" s="203" t="s">
        <v>98</v>
      </c>
      <c r="AY229" s="203" t="s">
        <v>145</v>
      </c>
      <c r="BE229" s="322">
        <f>IF(N229="základní",J229,0)</f>
        <v>0</v>
      </c>
      <c r="BF229" s="322">
        <f>IF(N229="snížená",J229,0)</f>
        <v>0</v>
      </c>
      <c r="BG229" s="322">
        <f>IF(N229="zákl. přenesená",J229,0)</f>
        <v>0</v>
      </c>
      <c r="BH229" s="322">
        <f>IF(N229="sníž. přenesená",J229,0)</f>
        <v>0</v>
      </c>
      <c r="BI229" s="322">
        <f>IF(N229="nulová",J229,0)</f>
        <v>0</v>
      </c>
      <c r="BJ229" s="203" t="s">
        <v>23</v>
      </c>
      <c r="BK229" s="322">
        <f>ROUND(I229*H229,2)</f>
        <v>0</v>
      </c>
      <c r="BL229" s="203" t="s">
        <v>161</v>
      </c>
      <c r="BM229" s="203" t="s">
        <v>1125</v>
      </c>
    </row>
    <row r="230" spans="2:65" s="215" customFormat="1" ht="30" customHeight="1" x14ac:dyDescent="0.3">
      <c r="B230" s="216"/>
      <c r="D230" s="323" t="s">
        <v>921</v>
      </c>
      <c r="F230" s="324" t="s">
        <v>1126</v>
      </c>
      <c r="I230" s="325"/>
      <c r="L230" s="216"/>
      <c r="M230" s="326"/>
      <c r="N230" s="217"/>
      <c r="O230" s="217"/>
      <c r="P230" s="217"/>
      <c r="Q230" s="217"/>
      <c r="R230" s="217"/>
      <c r="S230" s="217"/>
      <c r="T230" s="327"/>
      <c r="AT230" s="203" t="s">
        <v>921</v>
      </c>
      <c r="AU230" s="203" t="s">
        <v>98</v>
      </c>
    </row>
    <row r="231" spans="2:65" s="337" customFormat="1" ht="22.5" customHeight="1" x14ac:dyDescent="0.3">
      <c r="B231" s="336"/>
      <c r="D231" s="338" t="s">
        <v>150</v>
      </c>
      <c r="E231" s="339" t="s">
        <v>3</v>
      </c>
      <c r="F231" s="340" t="s">
        <v>370</v>
      </c>
      <c r="H231" s="341">
        <v>3</v>
      </c>
      <c r="I231" s="342"/>
      <c r="L231" s="336"/>
      <c r="M231" s="343"/>
      <c r="N231" s="344"/>
      <c r="O231" s="344"/>
      <c r="P231" s="344"/>
      <c r="Q231" s="344"/>
      <c r="R231" s="344"/>
      <c r="S231" s="344"/>
      <c r="T231" s="345"/>
      <c r="AT231" s="346" t="s">
        <v>150</v>
      </c>
      <c r="AU231" s="346" t="s">
        <v>98</v>
      </c>
      <c r="AV231" s="337" t="s">
        <v>98</v>
      </c>
      <c r="AW231" s="337" t="s">
        <v>5</v>
      </c>
      <c r="AX231" s="337" t="s">
        <v>23</v>
      </c>
      <c r="AY231" s="346" t="s">
        <v>145</v>
      </c>
    </row>
    <row r="232" spans="2:65" s="215" customFormat="1" ht="22.5" customHeight="1" x14ac:dyDescent="0.3">
      <c r="B232" s="310"/>
      <c r="C232" s="311" t="s">
        <v>217</v>
      </c>
      <c r="D232" s="311" t="s">
        <v>147</v>
      </c>
      <c r="E232" s="312" t="s">
        <v>1127</v>
      </c>
      <c r="F232" s="313" t="s">
        <v>1128</v>
      </c>
      <c r="G232" s="314" t="s">
        <v>1088</v>
      </c>
      <c r="H232" s="315">
        <v>1</v>
      </c>
      <c r="I232" s="316"/>
      <c r="J232" s="317">
        <f>ROUND(I232*H232,2)</f>
        <v>0</v>
      </c>
      <c r="K232" s="313" t="s">
        <v>919</v>
      </c>
      <c r="L232" s="216"/>
      <c r="M232" s="318" t="s">
        <v>3</v>
      </c>
      <c r="N232" s="319" t="s">
        <v>46</v>
      </c>
      <c r="O232" s="217"/>
      <c r="P232" s="320">
        <f>O232*H232</f>
        <v>0</v>
      </c>
      <c r="Q232" s="320">
        <v>1.8790000000000001E-2</v>
      </c>
      <c r="R232" s="320">
        <f>Q232*H232</f>
        <v>1.8790000000000001E-2</v>
      </c>
      <c r="S232" s="320">
        <v>0</v>
      </c>
      <c r="T232" s="321">
        <f>S232*H232</f>
        <v>0</v>
      </c>
      <c r="AR232" s="203" t="s">
        <v>161</v>
      </c>
      <c r="AT232" s="203" t="s">
        <v>147</v>
      </c>
      <c r="AU232" s="203" t="s">
        <v>98</v>
      </c>
      <c r="AY232" s="203" t="s">
        <v>145</v>
      </c>
      <c r="BE232" s="322">
        <f>IF(N232="základní",J232,0)</f>
        <v>0</v>
      </c>
      <c r="BF232" s="322">
        <f>IF(N232="snížená",J232,0)</f>
        <v>0</v>
      </c>
      <c r="BG232" s="322">
        <f>IF(N232="zákl. přenesená",J232,0)</f>
        <v>0</v>
      </c>
      <c r="BH232" s="322">
        <f>IF(N232="sníž. přenesená",J232,0)</f>
        <v>0</v>
      </c>
      <c r="BI232" s="322">
        <f>IF(N232="nulová",J232,0)</f>
        <v>0</v>
      </c>
      <c r="BJ232" s="203" t="s">
        <v>23</v>
      </c>
      <c r="BK232" s="322">
        <f>ROUND(I232*H232,2)</f>
        <v>0</v>
      </c>
      <c r="BL232" s="203" t="s">
        <v>161</v>
      </c>
      <c r="BM232" s="203" t="s">
        <v>1129</v>
      </c>
    </row>
    <row r="233" spans="2:65" s="215" customFormat="1" ht="30" customHeight="1" x14ac:dyDescent="0.3">
      <c r="B233" s="216"/>
      <c r="D233" s="323" t="s">
        <v>921</v>
      </c>
      <c r="F233" s="324" t="s">
        <v>1130</v>
      </c>
      <c r="I233" s="325"/>
      <c r="L233" s="216"/>
      <c r="M233" s="326"/>
      <c r="N233" s="217"/>
      <c r="O233" s="217"/>
      <c r="P233" s="217"/>
      <c r="Q233" s="217"/>
      <c r="R233" s="217"/>
      <c r="S233" s="217"/>
      <c r="T233" s="327"/>
      <c r="AT233" s="203" t="s">
        <v>921</v>
      </c>
      <c r="AU233" s="203" t="s">
        <v>98</v>
      </c>
    </row>
    <row r="234" spans="2:65" s="337" customFormat="1" ht="22.5" customHeight="1" x14ac:dyDescent="0.3">
      <c r="B234" s="336"/>
      <c r="D234" s="338" t="s">
        <v>150</v>
      </c>
      <c r="E234" s="339" t="s">
        <v>3</v>
      </c>
      <c r="F234" s="340" t="s">
        <v>23</v>
      </c>
      <c r="H234" s="341">
        <v>1</v>
      </c>
      <c r="I234" s="342"/>
      <c r="L234" s="336"/>
      <c r="M234" s="343"/>
      <c r="N234" s="344"/>
      <c r="O234" s="344"/>
      <c r="P234" s="344"/>
      <c r="Q234" s="344"/>
      <c r="R234" s="344"/>
      <c r="S234" s="344"/>
      <c r="T234" s="345"/>
      <c r="AT234" s="346" t="s">
        <v>150</v>
      </c>
      <c r="AU234" s="346" t="s">
        <v>98</v>
      </c>
      <c r="AV234" s="337" t="s">
        <v>98</v>
      </c>
      <c r="AW234" s="337" t="s">
        <v>5</v>
      </c>
      <c r="AX234" s="337" t="s">
        <v>23</v>
      </c>
      <c r="AY234" s="346" t="s">
        <v>145</v>
      </c>
    </row>
    <row r="235" spans="2:65" s="215" customFormat="1" ht="22.5" customHeight="1" x14ac:dyDescent="0.3">
      <c r="B235" s="310"/>
      <c r="C235" s="311" t="s">
        <v>219</v>
      </c>
      <c r="D235" s="311" t="s">
        <v>147</v>
      </c>
      <c r="E235" s="312" t="s">
        <v>1131</v>
      </c>
      <c r="F235" s="313" t="s">
        <v>1132</v>
      </c>
      <c r="G235" s="314" t="s">
        <v>1088</v>
      </c>
      <c r="H235" s="315">
        <v>1</v>
      </c>
      <c r="I235" s="316"/>
      <c r="J235" s="317">
        <f>ROUND(I235*H235,2)</f>
        <v>0</v>
      </c>
      <c r="K235" s="313" t="s">
        <v>919</v>
      </c>
      <c r="L235" s="216"/>
      <c r="M235" s="318" t="s">
        <v>3</v>
      </c>
      <c r="N235" s="319" t="s">
        <v>46</v>
      </c>
      <c r="O235" s="217"/>
      <c r="P235" s="320">
        <f>O235*H235</f>
        <v>0</v>
      </c>
      <c r="Q235" s="320">
        <v>1.188E-2</v>
      </c>
      <c r="R235" s="320">
        <f>Q235*H235</f>
        <v>1.188E-2</v>
      </c>
      <c r="S235" s="320">
        <v>0</v>
      </c>
      <c r="T235" s="321">
        <f>S235*H235</f>
        <v>0</v>
      </c>
      <c r="AR235" s="203" t="s">
        <v>161</v>
      </c>
      <c r="AT235" s="203" t="s">
        <v>147</v>
      </c>
      <c r="AU235" s="203" t="s">
        <v>98</v>
      </c>
      <c r="AY235" s="203" t="s">
        <v>145</v>
      </c>
      <c r="BE235" s="322">
        <f>IF(N235="základní",J235,0)</f>
        <v>0</v>
      </c>
      <c r="BF235" s="322">
        <f>IF(N235="snížená",J235,0)</f>
        <v>0</v>
      </c>
      <c r="BG235" s="322">
        <f>IF(N235="zákl. přenesená",J235,0)</f>
        <v>0</v>
      </c>
      <c r="BH235" s="322">
        <f>IF(N235="sníž. přenesená",J235,0)</f>
        <v>0</v>
      </c>
      <c r="BI235" s="322">
        <f>IF(N235="nulová",J235,0)</f>
        <v>0</v>
      </c>
      <c r="BJ235" s="203" t="s">
        <v>23</v>
      </c>
      <c r="BK235" s="322">
        <f>ROUND(I235*H235,2)</f>
        <v>0</v>
      </c>
      <c r="BL235" s="203" t="s">
        <v>161</v>
      </c>
      <c r="BM235" s="203" t="s">
        <v>1133</v>
      </c>
    </row>
    <row r="236" spans="2:65" s="215" customFormat="1" ht="22.5" customHeight="1" x14ac:dyDescent="0.3">
      <c r="B236" s="216"/>
      <c r="D236" s="323" t="s">
        <v>921</v>
      </c>
      <c r="F236" s="324" t="s">
        <v>1134</v>
      </c>
      <c r="I236" s="325"/>
      <c r="L236" s="216"/>
      <c r="M236" s="326"/>
      <c r="N236" s="217"/>
      <c r="O236" s="217"/>
      <c r="P236" s="217"/>
      <c r="Q236" s="217"/>
      <c r="R236" s="217"/>
      <c r="S236" s="217"/>
      <c r="T236" s="327"/>
      <c r="AT236" s="203" t="s">
        <v>921</v>
      </c>
      <c r="AU236" s="203" t="s">
        <v>98</v>
      </c>
    </row>
    <row r="237" spans="2:65" s="337" customFormat="1" ht="22.5" customHeight="1" x14ac:dyDescent="0.3">
      <c r="B237" s="336"/>
      <c r="D237" s="338" t="s">
        <v>150</v>
      </c>
      <c r="E237" s="339" t="s">
        <v>3</v>
      </c>
      <c r="F237" s="340" t="s">
        <v>23</v>
      </c>
      <c r="H237" s="341">
        <v>1</v>
      </c>
      <c r="I237" s="342"/>
      <c r="L237" s="336"/>
      <c r="M237" s="343"/>
      <c r="N237" s="344"/>
      <c r="O237" s="344"/>
      <c r="P237" s="344"/>
      <c r="Q237" s="344"/>
      <c r="R237" s="344"/>
      <c r="S237" s="344"/>
      <c r="T237" s="345"/>
      <c r="AT237" s="346" t="s">
        <v>150</v>
      </c>
      <c r="AU237" s="346" t="s">
        <v>98</v>
      </c>
      <c r="AV237" s="337" t="s">
        <v>98</v>
      </c>
      <c r="AW237" s="337" t="s">
        <v>5</v>
      </c>
      <c r="AX237" s="337" t="s">
        <v>23</v>
      </c>
      <c r="AY237" s="346" t="s">
        <v>145</v>
      </c>
    </row>
    <row r="238" spans="2:65" s="215" customFormat="1" ht="22.5" customHeight="1" x14ac:dyDescent="0.3">
      <c r="B238" s="310"/>
      <c r="C238" s="311" t="s">
        <v>221</v>
      </c>
      <c r="D238" s="311" t="s">
        <v>147</v>
      </c>
      <c r="E238" s="312" t="s">
        <v>1135</v>
      </c>
      <c r="F238" s="313" t="s">
        <v>1136</v>
      </c>
      <c r="G238" s="314" t="s">
        <v>1088</v>
      </c>
      <c r="H238" s="315">
        <v>1</v>
      </c>
      <c r="I238" s="316"/>
      <c r="J238" s="317">
        <f>ROUND(I238*H238,2)</f>
        <v>0</v>
      </c>
      <c r="K238" s="313" t="s">
        <v>919</v>
      </c>
      <c r="L238" s="216"/>
      <c r="M238" s="318" t="s">
        <v>3</v>
      </c>
      <c r="N238" s="319" t="s">
        <v>46</v>
      </c>
      <c r="O238" s="217"/>
      <c r="P238" s="320">
        <f>O238*H238</f>
        <v>0</v>
      </c>
      <c r="Q238" s="320">
        <v>1.034E-2</v>
      </c>
      <c r="R238" s="320">
        <f>Q238*H238</f>
        <v>1.034E-2</v>
      </c>
      <c r="S238" s="320">
        <v>0</v>
      </c>
      <c r="T238" s="321">
        <f>S238*H238</f>
        <v>0</v>
      </c>
      <c r="AR238" s="203" t="s">
        <v>161</v>
      </c>
      <c r="AT238" s="203" t="s">
        <v>147</v>
      </c>
      <c r="AU238" s="203" t="s">
        <v>98</v>
      </c>
      <c r="AY238" s="203" t="s">
        <v>145</v>
      </c>
      <c r="BE238" s="322">
        <f>IF(N238="základní",J238,0)</f>
        <v>0</v>
      </c>
      <c r="BF238" s="322">
        <f>IF(N238="snížená",J238,0)</f>
        <v>0</v>
      </c>
      <c r="BG238" s="322">
        <f>IF(N238="zákl. přenesená",J238,0)</f>
        <v>0</v>
      </c>
      <c r="BH238" s="322">
        <f>IF(N238="sníž. přenesená",J238,0)</f>
        <v>0</v>
      </c>
      <c r="BI238" s="322">
        <f>IF(N238="nulová",J238,0)</f>
        <v>0</v>
      </c>
      <c r="BJ238" s="203" t="s">
        <v>23</v>
      </c>
      <c r="BK238" s="322">
        <f>ROUND(I238*H238,2)</f>
        <v>0</v>
      </c>
      <c r="BL238" s="203" t="s">
        <v>161</v>
      </c>
      <c r="BM238" s="203" t="s">
        <v>1137</v>
      </c>
    </row>
    <row r="239" spans="2:65" s="215" customFormat="1" ht="30" customHeight="1" x14ac:dyDescent="0.3">
      <c r="B239" s="216"/>
      <c r="D239" s="323" t="s">
        <v>921</v>
      </c>
      <c r="F239" s="324" t="s">
        <v>1138</v>
      </c>
      <c r="I239" s="325"/>
      <c r="L239" s="216"/>
      <c r="M239" s="326"/>
      <c r="N239" s="217"/>
      <c r="O239" s="217"/>
      <c r="P239" s="217"/>
      <c r="Q239" s="217"/>
      <c r="R239" s="217"/>
      <c r="S239" s="217"/>
      <c r="T239" s="327"/>
      <c r="AT239" s="203" t="s">
        <v>921</v>
      </c>
      <c r="AU239" s="203" t="s">
        <v>98</v>
      </c>
    </row>
    <row r="240" spans="2:65" s="337" customFormat="1" ht="22.5" customHeight="1" x14ac:dyDescent="0.3">
      <c r="B240" s="336"/>
      <c r="D240" s="338" t="s">
        <v>150</v>
      </c>
      <c r="E240" s="339" t="s">
        <v>3</v>
      </c>
      <c r="F240" s="340" t="s">
        <v>23</v>
      </c>
      <c r="H240" s="341">
        <v>1</v>
      </c>
      <c r="I240" s="342"/>
      <c r="L240" s="336"/>
      <c r="M240" s="343"/>
      <c r="N240" s="344"/>
      <c r="O240" s="344"/>
      <c r="P240" s="344"/>
      <c r="Q240" s="344"/>
      <c r="R240" s="344"/>
      <c r="S240" s="344"/>
      <c r="T240" s="345"/>
      <c r="AT240" s="346" t="s">
        <v>150</v>
      </c>
      <c r="AU240" s="346" t="s">
        <v>98</v>
      </c>
      <c r="AV240" s="337" t="s">
        <v>98</v>
      </c>
      <c r="AW240" s="337" t="s">
        <v>5</v>
      </c>
      <c r="AX240" s="337" t="s">
        <v>23</v>
      </c>
      <c r="AY240" s="346" t="s">
        <v>145</v>
      </c>
    </row>
    <row r="241" spans="2:65" s="215" customFormat="1" ht="22.5" customHeight="1" x14ac:dyDescent="0.3">
      <c r="B241" s="310"/>
      <c r="C241" s="311" t="s">
        <v>229</v>
      </c>
      <c r="D241" s="311" t="s">
        <v>147</v>
      </c>
      <c r="E241" s="312" t="s">
        <v>1139</v>
      </c>
      <c r="F241" s="313" t="s">
        <v>1140</v>
      </c>
      <c r="G241" s="314" t="s">
        <v>1088</v>
      </c>
      <c r="H241" s="315">
        <v>1</v>
      </c>
      <c r="I241" s="316"/>
      <c r="J241" s="317">
        <f>ROUND(I241*H241,2)</f>
        <v>0</v>
      </c>
      <c r="K241" s="313" t="s">
        <v>919</v>
      </c>
      <c r="L241" s="216"/>
      <c r="M241" s="318" t="s">
        <v>3</v>
      </c>
      <c r="N241" s="319" t="s">
        <v>46</v>
      </c>
      <c r="O241" s="217"/>
      <c r="P241" s="320">
        <f>O241*H241</f>
        <v>0</v>
      </c>
      <c r="Q241" s="320">
        <v>7.5000000000000002E-4</v>
      </c>
      <c r="R241" s="320">
        <f>Q241*H241</f>
        <v>7.5000000000000002E-4</v>
      </c>
      <c r="S241" s="320">
        <v>0</v>
      </c>
      <c r="T241" s="321">
        <f>S241*H241</f>
        <v>0</v>
      </c>
      <c r="AR241" s="203" t="s">
        <v>161</v>
      </c>
      <c r="AT241" s="203" t="s">
        <v>147</v>
      </c>
      <c r="AU241" s="203" t="s">
        <v>98</v>
      </c>
      <c r="AY241" s="203" t="s">
        <v>145</v>
      </c>
      <c r="BE241" s="322">
        <f>IF(N241="základní",J241,0)</f>
        <v>0</v>
      </c>
      <c r="BF241" s="322">
        <f>IF(N241="snížená",J241,0)</f>
        <v>0</v>
      </c>
      <c r="BG241" s="322">
        <f>IF(N241="zákl. přenesená",J241,0)</f>
        <v>0</v>
      </c>
      <c r="BH241" s="322">
        <f>IF(N241="sníž. přenesená",J241,0)</f>
        <v>0</v>
      </c>
      <c r="BI241" s="322">
        <f>IF(N241="nulová",J241,0)</f>
        <v>0</v>
      </c>
      <c r="BJ241" s="203" t="s">
        <v>23</v>
      </c>
      <c r="BK241" s="322">
        <f>ROUND(I241*H241,2)</f>
        <v>0</v>
      </c>
      <c r="BL241" s="203" t="s">
        <v>161</v>
      </c>
      <c r="BM241" s="203" t="s">
        <v>1141</v>
      </c>
    </row>
    <row r="242" spans="2:65" s="215" customFormat="1" ht="22.5" customHeight="1" x14ac:dyDescent="0.3">
      <c r="B242" s="216"/>
      <c r="D242" s="323" t="s">
        <v>921</v>
      </c>
      <c r="F242" s="324" t="s">
        <v>1142</v>
      </c>
      <c r="I242" s="325"/>
      <c r="L242" s="216"/>
      <c r="M242" s="326"/>
      <c r="N242" s="217"/>
      <c r="O242" s="217"/>
      <c r="P242" s="217"/>
      <c r="Q242" s="217"/>
      <c r="R242" s="217"/>
      <c r="S242" s="217"/>
      <c r="T242" s="327"/>
      <c r="AT242" s="203" t="s">
        <v>921</v>
      </c>
      <c r="AU242" s="203" t="s">
        <v>98</v>
      </c>
    </row>
    <row r="243" spans="2:65" s="337" customFormat="1" ht="22.5" customHeight="1" x14ac:dyDescent="0.3">
      <c r="B243" s="336"/>
      <c r="D243" s="338" t="s">
        <v>150</v>
      </c>
      <c r="E243" s="339" t="s">
        <v>3</v>
      </c>
      <c r="F243" s="340" t="s">
        <v>23</v>
      </c>
      <c r="H243" s="341">
        <v>1</v>
      </c>
      <c r="I243" s="342"/>
      <c r="L243" s="336"/>
      <c r="M243" s="343"/>
      <c r="N243" s="344"/>
      <c r="O243" s="344"/>
      <c r="P243" s="344"/>
      <c r="Q243" s="344"/>
      <c r="R243" s="344"/>
      <c r="S243" s="344"/>
      <c r="T243" s="345"/>
      <c r="AT243" s="346" t="s">
        <v>150</v>
      </c>
      <c r="AU243" s="346" t="s">
        <v>98</v>
      </c>
      <c r="AV243" s="337" t="s">
        <v>98</v>
      </c>
      <c r="AW243" s="337" t="s">
        <v>5</v>
      </c>
      <c r="AX243" s="337" t="s">
        <v>23</v>
      </c>
      <c r="AY243" s="346" t="s">
        <v>145</v>
      </c>
    </row>
    <row r="244" spans="2:65" s="215" customFormat="1" ht="22.5" customHeight="1" x14ac:dyDescent="0.3">
      <c r="B244" s="310"/>
      <c r="C244" s="311" t="s">
        <v>535</v>
      </c>
      <c r="D244" s="311" t="s">
        <v>147</v>
      </c>
      <c r="E244" s="312" t="s">
        <v>1143</v>
      </c>
      <c r="F244" s="313" t="s">
        <v>1144</v>
      </c>
      <c r="G244" s="314" t="s">
        <v>1088</v>
      </c>
      <c r="H244" s="315">
        <v>1</v>
      </c>
      <c r="I244" s="316"/>
      <c r="J244" s="317">
        <f>ROUND(I244*H244,2)</f>
        <v>0</v>
      </c>
      <c r="K244" s="313" t="s">
        <v>919</v>
      </c>
      <c r="L244" s="216"/>
      <c r="M244" s="318" t="s">
        <v>3</v>
      </c>
      <c r="N244" s="319" t="s">
        <v>46</v>
      </c>
      <c r="O244" s="217"/>
      <c r="P244" s="320">
        <f>O244*H244</f>
        <v>0</v>
      </c>
      <c r="Q244" s="320">
        <v>8.4999999999999995E-4</v>
      </c>
      <c r="R244" s="320">
        <f>Q244*H244</f>
        <v>8.4999999999999995E-4</v>
      </c>
      <c r="S244" s="320">
        <v>0</v>
      </c>
      <c r="T244" s="321">
        <f>S244*H244</f>
        <v>0</v>
      </c>
      <c r="AR244" s="203" t="s">
        <v>161</v>
      </c>
      <c r="AT244" s="203" t="s">
        <v>147</v>
      </c>
      <c r="AU244" s="203" t="s">
        <v>98</v>
      </c>
      <c r="AY244" s="203" t="s">
        <v>145</v>
      </c>
      <c r="BE244" s="322">
        <f>IF(N244="základní",J244,0)</f>
        <v>0</v>
      </c>
      <c r="BF244" s="322">
        <f>IF(N244="snížená",J244,0)</f>
        <v>0</v>
      </c>
      <c r="BG244" s="322">
        <f>IF(N244="zákl. přenesená",J244,0)</f>
        <v>0</v>
      </c>
      <c r="BH244" s="322">
        <f>IF(N244="sníž. přenesená",J244,0)</f>
        <v>0</v>
      </c>
      <c r="BI244" s="322">
        <f>IF(N244="nulová",J244,0)</f>
        <v>0</v>
      </c>
      <c r="BJ244" s="203" t="s">
        <v>23</v>
      </c>
      <c r="BK244" s="322">
        <f>ROUND(I244*H244,2)</f>
        <v>0</v>
      </c>
      <c r="BL244" s="203" t="s">
        <v>161</v>
      </c>
      <c r="BM244" s="203" t="s">
        <v>1145</v>
      </c>
    </row>
    <row r="245" spans="2:65" s="215" customFormat="1" ht="22.5" customHeight="1" x14ac:dyDescent="0.3">
      <c r="B245" s="216"/>
      <c r="D245" s="323" t="s">
        <v>921</v>
      </c>
      <c r="F245" s="324" t="s">
        <v>1146</v>
      </c>
      <c r="I245" s="325"/>
      <c r="L245" s="216"/>
      <c r="M245" s="326"/>
      <c r="N245" s="217"/>
      <c r="O245" s="217"/>
      <c r="P245" s="217"/>
      <c r="Q245" s="217"/>
      <c r="R245" s="217"/>
      <c r="S245" s="217"/>
      <c r="T245" s="327"/>
      <c r="AT245" s="203" t="s">
        <v>921</v>
      </c>
      <c r="AU245" s="203" t="s">
        <v>98</v>
      </c>
    </row>
    <row r="246" spans="2:65" s="337" customFormat="1" ht="22.5" customHeight="1" x14ac:dyDescent="0.3">
      <c r="B246" s="336"/>
      <c r="D246" s="338" t="s">
        <v>150</v>
      </c>
      <c r="E246" s="339" t="s">
        <v>3</v>
      </c>
      <c r="F246" s="340" t="s">
        <v>23</v>
      </c>
      <c r="H246" s="341">
        <v>1</v>
      </c>
      <c r="I246" s="342"/>
      <c r="L246" s="336"/>
      <c r="M246" s="343"/>
      <c r="N246" s="344"/>
      <c r="O246" s="344"/>
      <c r="P246" s="344"/>
      <c r="Q246" s="344"/>
      <c r="R246" s="344"/>
      <c r="S246" s="344"/>
      <c r="T246" s="345"/>
      <c r="AT246" s="346" t="s">
        <v>150</v>
      </c>
      <c r="AU246" s="346" t="s">
        <v>98</v>
      </c>
      <c r="AV246" s="337" t="s">
        <v>98</v>
      </c>
      <c r="AW246" s="337" t="s">
        <v>5</v>
      </c>
      <c r="AX246" s="337" t="s">
        <v>23</v>
      </c>
      <c r="AY246" s="346" t="s">
        <v>145</v>
      </c>
    </row>
    <row r="247" spans="2:65" s="215" customFormat="1" ht="22.5" customHeight="1" x14ac:dyDescent="0.3">
      <c r="B247" s="310"/>
      <c r="C247" s="311" t="s">
        <v>541</v>
      </c>
      <c r="D247" s="311" t="s">
        <v>147</v>
      </c>
      <c r="E247" s="312" t="s">
        <v>1147</v>
      </c>
      <c r="F247" s="313" t="s">
        <v>1148</v>
      </c>
      <c r="G247" s="314" t="s">
        <v>1088</v>
      </c>
      <c r="H247" s="315">
        <v>1</v>
      </c>
      <c r="I247" s="316"/>
      <c r="J247" s="317">
        <f>ROUND(I247*H247,2)</f>
        <v>0</v>
      </c>
      <c r="K247" s="313" t="s">
        <v>919</v>
      </c>
      <c r="L247" s="216"/>
      <c r="M247" s="318" t="s">
        <v>3</v>
      </c>
      <c r="N247" s="319" t="s">
        <v>46</v>
      </c>
      <c r="O247" s="217"/>
      <c r="P247" s="320">
        <f>O247*H247</f>
        <v>0</v>
      </c>
      <c r="Q247" s="320">
        <v>8.4999999999999995E-4</v>
      </c>
      <c r="R247" s="320">
        <f>Q247*H247</f>
        <v>8.4999999999999995E-4</v>
      </c>
      <c r="S247" s="320">
        <v>0</v>
      </c>
      <c r="T247" s="321">
        <f>S247*H247</f>
        <v>0</v>
      </c>
      <c r="AR247" s="203" t="s">
        <v>161</v>
      </c>
      <c r="AT247" s="203" t="s">
        <v>147</v>
      </c>
      <c r="AU247" s="203" t="s">
        <v>98</v>
      </c>
      <c r="AY247" s="203" t="s">
        <v>145</v>
      </c>
      <c r="BE247" s="322">
        <f>IF(N247="základní",J247,0)</f>
        <v>0</v>
      </c>
      <c r="BF247" s="322">
        <f>IF(N247="snížená",J247,0)</f>
        <v>0</v>
      </c>
      <c r="BG247" s="322">
        <f>IF(N247="zákl. přenesená",J247,0)</f>
        <v>0</v>
      </c>
      <c r="BH247" s="322">
        <f>IF(N247="sníž. přenesená",J247,0)</f>
        <v>0</v>
      </c>
      <c r="BI247" s="322">
        <f>IF(N247="nulová",J247,0)</f>
        <v>0</v>
      </c>
      <c r="BJ247" s="203" t="s">
        <v>23</v>
      </c>
      <c r="BK247" s="322">
        <f>ROUND(I247*H247,2)</f>
        <v>0</v>
      </c>
      <c r="BL247" s="203" t="s">
        <v>161</v>
      </c>
      <c r="BM247" s="203" t="s">
        <v>1149</v>
      </c>
    </row>
    <row r="248" spans="2:65" s="215" customFormat="1" ht="22.5" customHeight="1" x14ac:dyDescent="0.3">
      <c r="B248" s="216"/>
      <c r="D248" s="323" t="s">
        <v>921</v>
      </c>
      <c r="F248" s="324" t="s">
        <v>1150</v>
      </c>
      <c r="I248" s="325"/>
      <c r="L248" s="216"/>
      <c r="M248" s="326"/>
      <c r="N248" s="217"/>
      <c r="O248" s="217"/>
      <c r="P248" s="217"/>
      <c r="Q248" s="217"/>
      <c r="R248" s="217"/>
      <c r="S248" s="217"/>
      <c r="T248" s="327"/>
      <c r="AT248" s="203" t="s">
        <v>921</v>
      </c>
      <c r="AU248" s="203" t="s">
        <v>98</v>
      </c>
    </row>
    <row r="249" spans="2:65" s="337" customFormat="1" ht="22.5" customHeight="1" x14ac:dyDescent="0.3">
      <c r="B249" s="336"/>
      <c r="D249" s="338" t="s">
        <v>150</v>
      </c>
      <c r="E249" s="339" t="s">
        <v>3</v>
      </c>
      <c r="F249" s="340" t="s">
        <v>23</v>
      </c>
      <c r="H249" s="341">
        <v>1</v>
      </c>
      <c r="I249" s="342"/>
      <c r="L249" s="336"/>
      <c r="M249" s="343"/>
      <c r="N249" s="344"/>
      <c r="O249" s="344"/>
      <c r="P249" s="344"/>
      <c r="Q249" s="344"/>
      <c r="R249" s="344"/>
      <c r="S249" s="344"/>
      <c r="T249" s="345"/>
      <c r="AT249" s="346" t="s">
        <v>150</v>
      </c>
      <c r="AU249" s="346" t="s">
        <v>98</v>
      </c>
      <c r="AV249" s="337" t="s">
        <v>98</v>
      </c>
      <c r="AW249" s="337" t="s">
        <v>5</v>
      </c>
      <c r="AX249" s="337" t="s">
        <v>23</v>
      </c>
      <c r="AY249" s="346" t="s">
        <v>145</v>
      </c>
    </row>
    <row r="250" spans="2:65" s="215" customFormat="1" ht="22.5" customHeight="1" x14ac:dyDescent="0.3">
      <c r="B250" s="310"/>
      <c r="C250" s="311" t="s">
        <v>185</v>
      </c>
      <c r="D250" s="311" t="s">
        <v>147</v>
      </c>
      <c r="E250" s="312" t="s">
        <v>1151</v>
      </c>
      <c r="F250" s="313" t="s">
        <v>1152</v>
      </c>
      <c r="G250" s="314" t="s">
        <v>1088</v>
      </c>
      <c r="H250" s="315">
        <v>1</v>
      </c>
      <c r="I250" s="316"/>
      <c r="J250" s="317">
        <f>ROUND(I250*H250,2)</f>
        <v>0</v>
      </c>
      <c r="K250" s="313" t="s">
        <v>919</v>
      </c>
      <c r="L250" s="216"/>
      <c r="M250" s="318" t="s">
        <v>3</v>
      </c>
      <c r="N250" s="319" t="s">
        <v>46</v>
      </c>
      <c r="O250" s="217"/>
      <c r="P250" s="320">
        <f>O250*H250</f>
        <v>0</v>
      </c>
      <c r="Q250" s="320">
        <v>9.8399999999999998E-3</v>
      </c>
      <c r="R250" s="320">
        <f>Q250*H250</f>
        <v>9.8399999999999998E-3</v>
      </c>
      <c r="S250" s="320">
        <v>0</v>
      </c>
      <c r="T250" s="321">
        <f>S250*H250</f>
        <v>0</v>
      </c>
      <c r="AR250" s="203" t="s">
        <v>161</v>
      </c>
      <c r="AT250" s="203" t="s">
        <v>147</v>
      </c>
      <c r="AU250" s="203" t="s">
        <v>98</v>
      </c>
      <c r="AY250" s="203" t="s">
        <v>145</v>
      </c>
      <c r="BE250" s="322">
        <f>IF(N250="základní",J250,0)</f>
        <v>0</v>
      </c>
      <c r="BF250" s="322">
        <f>IF(N250="snížená",J250,0)</f>
        <v>0</v>
      </c>
      <c r="BG250" s="322">
        <f>IF(N250="zákl. přenesená",J250,0)</f>
        <v>0</v>
      </c>
      <c r="BH250" s="322">
        <f>IF(N250="sníž. přenesená",J250,0)</f>
        <v>0</v>
      </c>
      <c r="BI250" s="322">
        <f>IF(N250="nulová",J250,0)</f>
        <v>0</v>
      </c>
      <c r="BJ250" s="203" t="s">
        <v>23</v>
      </c>
      <c r="BK250" s="322">
        <f>ROUND(I250*H250,2)</f>
        <v>0</v>
      </c>
      <c r="BL250" s="203" t="s">
        <v>161</v>
      </c>
      <c r="BM250" s="203" t="s">
        <v>1153</v>
      </c>
    </row>
    <row r="251" spans="2:65" s="215" customFormat="1" ht="22.5" customHeight="1" x14ac:dyDescent="0.3">
      <c r="B251" s="216"/>
      <c r="D251" s="323" t="s">
        <v>921</v>
      </c>
      <c r="F251" s="324" t="s">
        <v>1154</v>
      </c>
      <c r="I251" s="325"/>
      <c r="L251" s="216"/>
      <c r="M251" s="326"/>
      <c r="N251" s="217"/>
      <c r="O251" s="217"/>
      <c r="P251" s="217"/>
      <c r="Q251" s="217"/>
      <c r="R251" s="217"/>
      <c r="S251" s="217"/>
      <c r="T251" s="327"/>
      <c r="AT251" s="203" t="s">
        <v>921</v>
      </c>
      <c r="AU251" s="203" t="s">
        <v>98</v>
      </c>
    </row>
    <row r="252" spans="2:65" s="337" customFormat="1" ht="22.5" customHeight="1" x14ac:dyDescent="0.3">
      <c r="B252" s="336"/>
      <c r="D252" s="338" t="s">
        <v>150</v>
      </c>
      <c r="E252" s="339" t="s">
        <v>3</v>
      </c>
      <c r="F252" s="340" t="s">
        <v>23</v>
      </c>
      <c r="H252" s="341">
        <v>1</v>
      </c>
      <c r="I252" s="342"/>
      <c r="L252" s="336"/>
      <c r="M252" s="343"/>
      <c r="N252" s="344"/>
      <c r="O252" s="344"/>
      <c r="P252" s="344"/>
      <c r="Q252" s="344"/>
      <c r="R252" s="344"/>
      <c r="S252" s="344"/>
      <c r="T252" s="345"/>
      <c r="AT252" s="346" t="s">
        <v>150</v>
      </c>
      <c r="AU252" s="346" t="s">
        <v>98</v>
      </c>
      <c r="AV252" s="337" t="s">
        <v>98</v>
      </c>
      <c r="AW252" s="337" t="s">
        <v>5</v>
      </c>
      <c r="AX252" s="337" t="s">
        <v>23</v>
      </c>
      <c r="AY252" s="346" t="s">
        <v>145</v>
      </c>
    </row>
    <row r="253" spans="2:65" s="215" customFormat="1" ht="22.5" customHeight="1" x14ac:dyDescent="0.3">
      <c r="B253" s="310"/>
      <c r="C253" s="311" t="s">
        <v>383</v>
      </c>
      <c r="D253" s="311" t="s">
        <v>147</v>
      </c>
      <c r="E253" s="312" t="s">
        <v>1155</v>
      </c>
      <c r="F253" s="313" t="s">
        <v>1156</v>
      </c>
      <c r="G253" s="314" t="s">
        <v>1088</v>
      </c>
      <c r="H253" s="315">
        <v>1</v>
      </c>
      <c r="I253" s="316"/>
      <c r="J253" s="317">
        <f>ROUND(I253*H253,2)</f>
        <v>0</v>
      </c>
      <c r="K253" s="313" t="s">
        <v>919</v>
      </c>
      <c r="L253" s="216"/>
      <c r="M253" s="318" t="s">
        <v>3</v>
      </c>
      <c r="N253" s="319" t="s">
        <v>46</v>
      </c>
      <c r="O253" s="217"/>
      <c r="P253" s="320">
        <f>O253*H253</f>
        <v>0</v>
      </c>
      <c r="Q253" s="320">
        <v>1.47E-2</v>
      </c>
      <c r="R253" s="320">
        <f>Q253*H253</f>
        <v>1.47E-2</v>
      </c>
      <c r="S253" s="320">
        <v>0</v>
      </c>
      <c r="T253" s="321">
        <f>S253*H253</f>
        <v>0</v>
      </c>
      <c r="AR253" s="203" t="s">
        <v>161</v>
      </c>
      <c r="AT253" s="203" t="s">
        <v>147</v>
      </c>
      <c r="AU253" s="203" t="s">
        <v>98</v>
      </c>
      <c r="AY253" s="203" t="s">
        <v>145</v>
      </c>
      <c r="BE253" s="322">
        <f>IF(N253="základní",J253,0)</f>
        <v>0</v>
      </c>
      <c r="BF253" s="322">
        <f>IF(N253="snížená",J253,0)</f>
        <v>0</v>
      </c>
      <c r="BG253" s="322">
        <f>IF(N253="zákl. přenesená",J253,0)</f>
        <v>0</v>
      </c>
      <c r="BH253" s="322">
        <f>IF(N253="sníž. přenesená",J253,0)</f>
        <v>0</v>
      </c>
      <c r="BI253" s="322">
        <f>IF(N253="nulová",J253,0)</f>
        <v>0</v>
      </c>
      <c r="BJ253" s="203" t="s">
        <v>23</v>
      </c>
      <c r="BK253" s="322">
        <f>ROUND(I253*H253,2)</f>
        <v>0</v>
      </c>
      <c r="BL253" s="203" t="s">
        <v>161</v>
      </c>
      <c r="BM253" s="203" t="s">
        <v>1157</v>
      </c>
    </row>
    <row r="254" spans="2:65" s="215" customFormat="1" ht="30" customHeight="1" x14ac:dyDescent="0.3">
      <c r="B254" s="216"/>
      <c r="D254" s="323" t="s">
        <v>921</v>
      </c>
      <c r="F254" s="324" t="s">
        <v>1158</v>
      </c>
      <c r="I254" s="325"/>
      <c r="L254" s="216"/>
      <c r="M254" s="326"/>
      <c r="N254" s="217"/>
      <c r="O254" s="217"/>
      <c r="P254" s="217"/>
      <c r="Q254" s="217"/>
      <c r="R254" s="217"/>
      <c r="S254" s="217"/>
      <c r="T254" s="327"/>
      <c r="AT254" s="203" t="s">
        <v>921</v>
      </c>
      <c r="AU254" s="203" t="s">
        <v>98</v>
      </c>
    </row>
    <row r="255" spans="2:65" s="337" customFormat="1" ht="22.5" customHeight="1" x14ac:dyDescent="0.3">
      <c r="B255" s="336"/>
      <c r="D255" s="338" t="s">
        <v>150</v>
      </c>
      <c r="E255" s="339" t="s">
        <v>3</v>
      </c>
      <c r="F255" s="340" t="s">
        <v>23</v>
      </c>
      <c r="H255" s="341">
        <v>1</v>
      </c>
      <c r="I255" s="342"/>
      <c r="L255" s="336"/>
      <c r="M255" s="343"/>
      <c r="N255" s="344"/>
      <c r="O255" s="344"/>
      <c r="P255" s="344"/>
      <c r="Q255" s="344"/>
      <c r="R255" s="344"/>
      <c r="S255" s="344"/>
      <c r="T255" s="345"/>
      <c r="AT255" s="346" t="s">
        <v>150</v>
      </c>
      <c r="AU255" s="346" t="s">
        <v>98</v>
      </c>
      <c r="AV255" s="337" t="s">
        <v>98</v>
      </c>
      <c r="AW255" s="337" t="s">
        <v>5</v>
      </c>
      <c r="AX255" s="337" t="s">
        <v>23</v>
      </c>
      <c r="AY255" s="346" t="s">
        <v>145</v>
      </c>
    </row>
    <row r="256" spans="2:65" s="215" customFormat="1" ht="22.5" customHeight="1" x14ac:dyDescent="0.3">
      <c r="B256" s="310"/>
      <c r="C256" s="311" t="s">
        <v>444</v>
      </c>
      <c r="D256" s="311" t="s">
        <v>147</v>
      </c>
      <c r="E256" s="312" t="s">
        <v>1159</v>
      </c>
      <c r="F256" s="313" t="s">
        <v>1160</v>
      </c>
      <c r="G256" s="314" t="s">
        <v>1088</v>
      </c>
      <c r="H256" s="315">
        <v>13</v>
      </c>
      <c r="I256" s="316"/>
      <c r="J256" s="317">
        <f>ROUND(I256*H256,2)</f>
        <v>0</v>
      </c>
      <c r="K256" s="313" t="s">
        <v>919</v>
      </c>
      <c r="L256" s="216"/>
      <c r="M256" s="318" t="s">
        <v>3</v>
      </c>
      <c r="N256" s="319" t="s">
        <v>46</v>
      </c>
      <c r="O256" s="217"/>
      <c r="P256" s="320">
        <f>O256*H256</f>
        <v>0</v>
      </c>
      <c r="Q256" s="320">
        <v>2.9999999999999997E-4</v>
      </c>
      <c r="R256" s="320">
        <f>Q256*H256</f>
        <v>3.8999999999999998E-3</v>
      </c>
      <c r="S256" s="320">
        <v>0</v>
      </c>
      <c r="T256" s="321">
        <f>S256*H256</f>
        <v>0</v>
      </c>
      <c r="AR256" s="203" t="s">
        <v>161</v>
      </c>
      <c r="AT256" s="203" t="s">
        <v>147</v>
      </c>
      <c r="AU256" s="203" t="s">
        <v>98</v>
      </c>
      <c r="AY256" s="203" t="s">
        <v>145</v>
      </c>
      <c r="BE256" s="322">
        <f>IF(N256="základní",J256,0)</f>
        <v>0</v>
      </c>
      <c r="BF256" s="322">
        <f>IF(N256="snížená",J256,0)</f>
        <v>0</v>
      </c>
      <c r="BG256" s="322">
        <f>IF(N256="zákl. přenesená",J256,0)</f>
        <v>0</v>
      </c>
      <c r="BH256" s="322">
        <f>IF(N256="sníž. přenesená",J256,0)</f>
        <v>0</v>
      </c>
      <c r="BI256" s="322">
        <f>IF(N256="nulová",J256,0)</f>
        <v>0</v>
      </c>
      <c r="BJ256" s="203" t="s">
        <v>23</v>
      </c>
      <c r="BK256" s="322">
        <f>ROUND(I256*H256,2)</f>
        <v>0</v>
      </c>
      <c r="BL256" s="203" t="s">
        <v>161</v>
      </c>
      <c r="BM256" s="203" t="s">
        <v>1161</v>
      </c>
    </row>
    <row r="257" spans="2:65" s="215" customFormat="1" ht="22.5" customHeight="1" x14ac:dyDescent="0.3">
      <c r="B257" s="216"/>
      <c r="D257" s="323" t="s">
        <v>921</v>
      </c>
      <c r="F257" s="324" t="s">
        <v>1162</v>
      </c>
      <c r="I257" s="325"/>
      <c r="L257" s="216"/>
      <c r="M257" s="326"/>
      <c r="N257" s="217"/>
      <c r="O257" s="217"/>
      <c r="P257" s="217"/>
      <c r="Q257" s="217"/>
      <c r="R257" s="217"/>
      <c r="S257" s="217"/>
      <c r="T257" s="327"/>
      <c r="AT257" s="203" t="s">
        <v>921</v>
      </c>
      <c r="AU257" s="203" t="s">
        <v>98</v>
      </c>
    </row>
    <row r="258" spans="2:65" s="337" customFormat="1" ht="22.5" customHeight="1" x14ac:dyDescent="0.3">
      <c r="B258" s="336"/>
      <c r="D258" s="338" t="s">
        <v>150</v>
      </c>
      <c r="E258" s="339" t="s">
        <v>3</v>
      </c>
      <c r="F258" s="340" t="s">
        <v>1163</v>
      </c>
      <c r="H258" s="341">
        <v>13</v>
      </c>
      <c r="I258" s="342"/>
      <c r="L258" s="336"/>
      <c r="M258" s="343"/>
      <c r="N258" s="344"/>
      <c r="O258" s="344"/>
      <c r="P258" s="344"/>
      <c r="Q258" s="344"/>
      <c r="R258" s="344"/>
      <c r="S258" s="344"/>
      <c r="T258" s="345"/>
      <c r="AT258" s="346" t="s">
        <v>150</v>
      </c>
      <c r="AU258" s="346" t="s">
        <v>98</v>
      </c>
      <c r="AV258" s="337" t="s">
        <v>98</v>
      </c>
      <c r="AW258" s="337" t="s">
        <v>5</v>
      </c>
      <c r="AX258" s="337" t="s">
        <v>23</v>
      </c>
      <c r="AY258" s="346" t="s">
        <v>145</v>
      </c>
    </row>
    <row r="259" spans="2:65" s="215" customFormat="1" ht="22.5" customHeight="1" x14ac:dyDescent="0.3">
      <c r="B259" s="310"/>
      <c r="C259" s="311" t="s">
        <v>451</v>
      </c>
      <c r="D259" s="311" t="s">
        <v>147</v>
      </c>
      <c r="E259" s="312" t="s">
        <v>1164</v>
      </c>
      <c r="F259" s="313" t="s">
        <v>1165</v>
      </c>
      <c r="G259" s="314" t="s">
        <v>175</v>
      </c>
      <c r="H259" s="315">
        <v>1</v>
      </c>
      <c r="I259" s="316"/>
      <c r="J259" s="317">
        <f>ROUND(I259*H259,2)</f>
        <v>0</v>
      </c>
      <c r="K259" s="313" t="s">
        <v>919</v>
      </c>
      <c r="L259" s="216"/>
      <c r="M259" s="318" t="s">
        <v>3</v>
      </c>
      <c r="N259" s="319" t="s">
        <v>46</v>
      </c>
      <c r="O259" s="217"/>
      <c r="P259" s="320">
        <f>O259*H259</f>
        <v>0</v>
      </c>
      <c r="Q259" s="320">
        <v>1.09E-3</v>
      </c>
      <c r="R259" s="320">
        <f>Q259*H259</f>
        <v>1.09E-3</v>
      </c>
      <c r="S259" s="320">
        <v>0</v>
      </c>
      <c r="T259" s="321">
        <f>S259*H259</f>
        <v>0</v>
      </c>
      <c r="AR259" s="203" t="s">
        <v>161</v>
      </c>
      <c r="AT259" s="203" t="s">
        <v>147</v>
      </c>
      <c r="AU259" s="203" t="s">
        <v>98</v>
      </c>
      <c r="AY259" s="203" t="s">
        <v>145</v>
      </c>
      <c r="BE259" s="322">
        <f>IF(N259="základní",J259,0)</f>
        <v>0</v>
      </c>
      <c r="BF259" s="322">
        <f>IF(N259="snížená",J259,0)</f>
        <v>0</v>
      </c>
      <c r="BG259" s="322">
        <f>IF(N259="zákl. přenesená",J259,0)</f>
        <v>0</v>
      </c>
      <c r="BH259" s="322">
        <f>IF(N259="sníž. přenesená",J259,0)</f>
        <v>0</v>
      </c>
      <c r="BI259" s="322">
        <f>IF(N259="nulová",J259,0)</f>
        <v>0</v>
      </c>
      <c r="BJ259" s="203" t="s">
        <v>23</v>
      </c>
      <c r="BK259" s="322">
        <f>ROUND(I259*H259,2)</f>
        <v>0</v>
      </c>
      <c r="BL259" s="203" t="s">
        <v>161</v>
      </c>
      <c r="BM259" s="203" t="s">
        <v>1166</v>
      </c>
    </row>
    <row r="260" spans="2:65" s="215" customFormat="1" ht="22.5" customHeight="1" x14ac:dyDescent="0.3">
      <c r="B260" s="216"/>
      <c r="D260" s="323" t="s">
        <v>921</v>
      </c>
      <c r="F260" s="324" t="s">
        <v>1167</v>
      </c>
      <c r="I260" s="325"/>
      <c r="L260" s="216"/>
      <c r="M260" s="326"/>
      <c r="N260" s="217"/>
      <c r="O260" s="217"/>
      <c r="P260" s="217"/>
      <c r="Q260" s="217"/>
      <c r="R260" s="217"/>
      <c r="S260" s="217"/>
      <c r="T260" s="327"/>
      <c r="AT260" s="203" t="s">
        <v>921</v>
      </c>
      <c r="AU260" s="203" t="s">
        <v>98</v>
      </c>
    </row>
    <row r="261" spans="2:65" s="337" customFormat="1" ht="22.5" customHeight="1" x14ac:dyDescent="0.3">
      <c r="B261" s="336"/>
      <c r="D261" s="338" t="s">
        <v>150</v>
      </c>
      <c r="E261" s="339" t="s">
        <v>3</v>
      </c>
      <c r="F261" s="340" t="s">
        <v>23</v>
      </c>
      <c r="H261" s="341">
        <v>1</v>
      </c>
      <c r="I261" s="342"/>
      <c r="L261" s="336"/>
      <c r="M261" s="343"/>
      <c r="N261" s="344"/>
      <c r="O261" s="344"/>
      <c r="P261" s="344"/>
      <c r="Q261" s="344"/>
      <c r="R261" s="344"/>
      <c r="S261" s="344"/>
      <c r="T261" s="345"/>
      <c r="AT261" s="346" t="s">
        <v>150</v>
      </c>
      <c r="AU261" s="346" t="s">
        <v>98</v>
      </c>
      <c r="AV261" s="337" t="s">
        <v>98</v>
      </c>
      <c r="AW261" s="337" t="s">
        <v>5</v>
      </c>
      <c r="AX261" s="337" t="s">
        <v>23</v>
      </c>
      <c r="AY261" s="346" t="s">
        <v>145</v>
      </c>
    </row>
    <row r="262" spans="2:65" s="215" customFormat="1" ht="31.5" customHeight="1" x14ac:dyDescent="0.3">
      <c r="B262" s="310"/>
      <c r="C262" s="311" t="s">
        <v>661</v>
      </c>
      <c r="D262" s="311" t="s">
        <v>147</v>
      </c>
      <c r="E262" s="312" t="s">
        <v>1168</v>
      </c>
      <c r="F262" s="313" t="s">
        <v>1169</v>
      </c>
      <c r="G262" s="314" t="s">
        <v>1088</v>
      </c>
      <c r="H262" s="315">
        <v>1</v>
      </c>
      <c r="I262" s="316"/>
      <c r="J262" s="317">
        <f>ROUND(I262*H262,2)</f>
        <v>0</v>
      </c>
      <c r="K262" s="313" t="s">
        <v>919</v>
      </c>
      <c r="L262" s="216"/>
      <c r="M262" s="318" t="s">
        <v>3</v>
      </c>
      <c r="N262" s="319" t="s">
        <v>46</v>
      </c>
      <c r="O262" s="217"/>
      <c r="P262" s="320">
        <f>O262*H262</f>
        <v>0</v>
      </c>
      <c r="Q262" s="320">
        <v>1.9599999999999999E-3</v>
      </c>
      <c r="R262" s="320">
        <f>Q262*H262</f>
        <v>1.9599999999999999E-3</v>
      </c>
      <c r="S262" s="320">
        <v>0</v>
      </c>
      <c r="T262" s="321">
        <f>S262*H262</f>
        <v>0</v>
      </c>
      <c r="AR262" s="203" t="s">
        <v>161</v>
      </c>
      <c r="AT262" s="203" t="s">
        <v>147</v>
      </c>
      <c r="AU262" s="203" t="s">
        <v>98</v>
      </c>
      <c r="AY262" s="203" t="s">
        <v>145</v>
      </c>
      <c r="BE262" s="322">
        <f>IF(N262="základní",J262,0)</f>
        <v>0</v>
      </c>
      <c r="BF262" s="322">
        <f>IF(N262="snížená",J262,0)</f>
        <v>0</v>
      </c>
      <c r="BG262" s="322">
        <f>IF(N262="zákl. přenesená",J262,0)</f>
        <v>0</v>
      </c>
      <c r="BH262" s="322">
        <f>IF(N262="sníž. přenesená",J262,0)</f>
        <v>0</v>
      </c>
      <c r="BI262" s="322">
        <f>IF(N262="nulová",J262,0)</f>
        <v>0</v>
      </c>
      <c r="BJ262" s="203" t="s">
        <v>23</v>
      </c>
      <c r="BK262" s="322">
        <f>ROUND(I262*H262,2)</f>
        <v>0</v>
      </c>
      <c r="BL262" s="203" t="s">
        <v>161</v>
      </c>
      <c r="BM262" s="203" t="s">
        <v>1170</v>
      </c>
    </row>
    <row r="263" spans="2:65" s="215" customFormat="1" ht="22.5" customHeight="1" x14ac:dyDescent="0.3">
      <c r="B263" s="216"/>
      <c r="D263" s="323" t="s">
        <v>921</v>
      </c>
      <c r="F263" s="324" t="s">
        <v>1171</v>
      </c>
      <c r="I263" s="325"/>
      <c r="L263" s="216"/>
      <c r="M263" s="326"/>
      <c r="N263" s="217"/>
      <c r="O263" s="217"/>
      <c r="P263" s="217"/>
      <c r="Q263" s="217"/>
      <c r="R263" s="217"/>
      <c r="S263" s="217"/>
      <c r="T263" s="327"/>
      <c r="AT263" s="203" t="s">
        <v>921</v>
      </c>
      <c r="AU263" s="203" t="s">
        <v>98</v>
      </c>
    </row>
    <row r="264" spans="2:65" s="337" customFormat="1" ht="22.5" customHeight="1" x14ac:dyDescent="0.3">
      <c r="B264" s="336"/>
      <c r="D264" s="338" t="s">
        <v>150</v>
      </c>
      <c r="E264" s="339" t="s">
        <v>3</v>
      </c>
      <c r="F264" s="340" t="s">
        <v>23</v>
      </c>
      <c r="H264" s="341">
        <v>1</v>
      </c>
      <c r="I264" s="342"/>
      <c r="L264" s="336"/>
      <c r="M264" s="343"/>
      <c r="N264" s="344"/>
      <c r="O264" s="344"/>
      <c r="P264" s="344"/>
      <c r="Q264" s="344"/>
      <c r="R264" s="344"/>
      <c r="S264" s="344"/>
      <c r="T264" s="345"/>
      <c r="AT264" s="346" t="s">
        <v>150</v>
      </c>
      <c r="AU264" s="346" t="s">
        <v>98</v>
      </c>
      <c r="AV264" s="337" t="s">
        <v>98</v>
      </c>
      <c r="AW264" s="337" t="s">
        <v>5</v>
      </c>
      <c r="AX264" s="337" t="s">
        <v>23</v>
      </c>
      <c r="AY264" s="346" t="s">
        <v>145</v>
      </c>
    </row>
    <row r="265" spans="2:65" s="215" customFormat="1" ht="22.5" customHeight="1" x14ac:dyDescent="0.3">
      <c r="B265" s="310"/>
      <c r="C265" s="311" t="s">
        <v>393</v>
      </c>
      <c r="D265" s="311" t="s">
        <v>147</v>
      </c>
      <c r="E265" s="312" t="s">
        <v>1172</v>
      </c>
      <c r="F265" s="313" t="s">
        <v>1173</v>
      </c>
      <c r="G265" s="314" t="s">
        <v>1088</v>
      </c>
      <c r="H265" s="315">
        <v>1</v>
      </c>
      <c r="I265" s="316"/>
      <c r="J265" s="317">
        <f>ROUND(I265*H265,2)</f>
        <v>0</v>
      </c>
      <c r="K265" s="313" t="s">
        <v>919</v>
      </c>
      <c r="L265" s="216"/>
      <c r="M265" s="318" t="s">
        <v>3</v>
      </c>
      <c r="N265" s="319" t="s">
        <v>46</v>
      </c>
      <c r="O265" s="217"/>
      <c r="P265" s="320">
        <f>O265*H265</f>
        <v>0</v>
      </c>
      <c r="Q265" s="320">
        <v>1.9599999999999999E-3</v>
      </c>
      <c r="R265" s="320">
        <f>Q265*H265</f>
        <v>1.9599999999999999E-3</v>
      </c>
      <c r="S265" s="320">
        <v>0</v>
      </c>
      <c r="T265" s="321">
        <f>S265*H265</f>
        <v>0</v>
      </c>
      <c r="AR265" s="203" t="s">
        <v>161</v>
      </c>
      <c r="AT265" s="203" t="s">
        <v>147</v>
      </c>
      <c r="AU265" s="203" t="s">
        <v>98</v>
      </c>
      <c r="AY265" s="203" t="s">
        <v>145</v>
      </c>
      <c r="BE265" s="322">
        <f>IF(N265="základní",J265,0)</f>
        <v>0</v>
      </c>
      <c r="BF265" s="322">
        <f>IF(N265="snížená",J265,0)</f>
        <v>0</v>
      </c>
      <c r="BG265" s="322">
        <f>IF(N265="zákl. přenesená",J265,0)</f>
        <v>0</v>
      </c>
      <c r="BH265" s="322">
        <f>IF(N265="sníž. přenesená",J265,0)</f>
        <v>0</v>
      </c>
      <c r="BI265" s="322">
        <f>IF(N265="nulová",J265,0)</f>
        <v>0</v>
      </c>
      <c r="BJ265" s="203" t="s">
        <v>23</v>
      </c>
      <c r="BK265" s="322">
        <f>ROUND(I265*H265,2)</f>
        <v>0</v>
      </c>
      <c r="BL265" s="203" t="s">
        <v>161</v>
      </c>
      <c r="BM265" s="203" t="s">
        <v>1174</v>
      </c>
    </row>
    <row r="266" spans="2:65" s="215" customFormat="1" ht="22.5" customHeight="1" x14ac:dyDescent="0.3">
      <c r="B266" s="216"/>
      <c r="D266" s="323" t="s">
        <v>921</v>
      </c>
      <c r="F266" s="324" t="s">
        <v>1173</v>
      </c>
      <c r="I266" s="325"/>
      <c r="L266" s="216"/>
      <c r="M266" s="326"/>
      <c r="N266" s="217"/>
      <c r="O266" s="217"/>
      <c r="P266" s="217"/>
      <c r="Q266" s="217"/>
      <c r="R266" s="217"/>
      <c r="S266" s="217"/>
      <c r="T266" s="327"/>
      <c r="AT266" s="203" t="s">
        <v>921</v>
      </c>
      <c r="AU266" s="203" t="s">
        <v>98</v>
      </c>
    </row>
    <row r="267" spans="2:65" s="337" customFormat="1" ht="22.5" customHeight="1" x14ac:dyDescent="0.3">
      <c r="B267" s="336"/>
      <c r="D267" s="338" t="s">
        <v>150</v>
      </c>
      <c r="E267" s="339" t="s">
        <v>3</v>
      </c>
      <c r="F267" s="340" t="s">
        <v>23</v>
      </c>
      <c r="H267" s="341">
        <v>1</v>
      </c>
      <c r="I267" s="342"/>
      <c r="L267" s="336"/>
      <c r="M267" s="343"/>
      <c r="N267" s="344"/>
      <c r="O267" s="344"/>
      <c r="P267" s="344"/>
      <c r="Q267" s="344"/>
      <c r="R267" s="344"/>
      <c r="S267" s="344"/>
      <c r="T267" s="345"/>
      <c r="AT267" s="346" t="s">
        <v>150</v>
      </c>
      <c r="AU267" s="346" t="s">
        <v>98</v>
      </c>
      <c r="AV267" s="337" t="s">
        <v>98</v>
      </c>
      <c r="AW267" s="337" t="s">
        <v>5</v>
      </c>
      <c r="AX267" s="337" t="s">
        <v>23</v>
      </c>
      <c r="AY267" s="346" t="s">
        <v>145</v>
      </c>
    </row>
    <row r="268" spans="2:65" s="215" customFormat="1" ht="22.5" customHeight="1" x14ac:dyDescent="0.3">
      <c r="B268" s="310"/>
      <c r="C268" s="311" t="s">
        <v>653</v>
      </c>
      <c r="D268" s="311" t="s">
        <v>147</v>
      </c>
      <c r="E268" s="312" t="s">
        <v>1175</v>
      </c>
      <c r="F268" s="313" t="s">
        <v>1176</v>
      </c>
      <c r="G268" s="314" t="s">
        <v>1088</v>
      </c>
      <c r="H268" s="315">
        <v>4</v>
      </c>
      <c r="I268" s="316"/>
      <c r="J268" s="317">
        <f>ROUND(I268*H268,2)</f>
        <v>0</v>
      </c>
      <c r="K268" s="313" t="s">
        <v>919</v>
      </c>
      <c r="L268" s="216"/>
      <c r="M268" s="318" t="s">
        <v>3</v>
      </c>
      <c r="N268" s="319" t="s">
        <v>46</v>
      </c>
      <c r="O268" s="217"/>
      <c r="P268" s="320">
        <f>O268*H268</f>
        <v>0</v>
      </c>
      <c r="Q268" s="320">
        <v>1.8400000000000001E-3</v>
      </c>
      <c r="R268" s="320">
        <f>Q268*H268</f>
        <v>7.3600000000000002E-3</v>
      </c>
      <c r="S268" s="320">
        <v>0</v>
      </c>
      <c r="T268" s="321">
        <f>S268*H268</f>
        <v>0</v>
      </c>
      <c r="AR268" s="203" t="s">
        <v>161</v>
      </c>
      <c r="AT268" s="203" t="s">
        <v>147</v>
      </c>
      <c r="AU268" s="203" t="s">
        <v>98</v>
      </c>
      <c r="AY268" s="203" t="s">
        <v>145</v>
      </c>
      <c r="BE268" s="322">
        <f>IF(N268="základní",J268,0)</f>
        <v>0</v>
      </c>
      <c r="BF268" s="322">
        <f>IF(N268="snížená",J268,0)</f>
        <v>0</v>
      </c>
      <c r="BG268" s="322">
        <f>IF(N268="zákl. přenesená",J268,0)</f>
        <v>0</v>
      </c>
      <c r="BH268" s="322">
        <f>IF(N268="sníž. přenesená",J268,0)</f>
        <v>0</v>
      </c>
      <c r="BI268" s="322">
        <f>IF(N268="nulová",J268,0)</f>
        <v>0</v>
      </c>
      <c r="BJ268" s="203" t="s">
        <v>23</v>
      </c>
      <c r="BK268" s="322">
        <f>ROUND(I268*H268,2)</f>
        <v>0</v>
      </c>
      <c r="BL268" s="203" t="s">
        <v>161</v>
      </c>
      <c r="BM268" s="203" t="s">
        <v>1177</v>
      </c>
    </row>
    <row r="269" spans="2:65" s="215" customFormat="1" ht="22.5" customHeight="1" x14ac:dyDescent="0.3">
      <c r="B269" s="216"/>
      <c r="D269" s="323" t="s">
        <v>921</v>
      </c>
      <c r="F269" s="324" t="s">
        <v>1176</v>
      </c>
      <c r="I269" s="325"/>
      <c r="L269" s="216"/>
      <c r="M269" s="326"/>
      <c r="N269" s="217"/>
      <c r="O269" s="217"/>
      <c r="P269" s="217"/>
      <c r="Q269" s="217"/>
      <c r="R269" s="217"/>
      <c r="S269" s="217"/>
      <c r="T269" s="327"/>
      <c r="AT269" s="203" t="s">
        <v>921</v>
      </c>
      <c r="AU269" s="203" t="s">
        <v>98</v>
      </c>
    </row>
    <row r="270" spans="2:65" s="337" customFormat="1" ht="22.5" customHeight="1" x14ac:dyDescent="0.3">
      <c r="B270" s="336"/>
      <c r="D270" s="338" t="s">
        <v>150</v>
      </c>
      <c r="E270" s="339" t="s">
        <v>3</v>
      </c>
      <c r="F270" s="340" t="s">
        <v>149</v>
      </c>
      <c r="H270" s="341">
        <v>4</v>
      </c>
      <c r="I270" s="342"/>
      <c r="L270" s="336"/>
      <c r="M270" s="343"/>
      <c r="N270" s="344"/>
      <c r="O270" s="344"/>
      <c r="P270" s="344"/>
      <c r="Q270" s="344"/>
      <c r="R270" s="344"/>
      <c r="S270" s="344"/>
      <c r="T270" s="345"/>
      <c r="AT270" s="346" t="s">
        <v>150</v>
      </c>
      <c r="AU270" s="346" t="s">
        <v>98</v>
      </c>
      <c r="AV270" s="337" t="s">
        <v>98</v>
      </c>
      <c r="AW270" s="337" t="s">
        <v>5</v>
      </c>
      <c r="AX270" s="337" t="s">
        <v>23</v>
      </c>
      <c r="AY270" s="346" t="s">
        <v>145</v>
      </c>
    </row>
    <row r="271" spans="2:65" s="215" customFormat="1" ht="22.5" customHeight="1" x14ac:dyDescent="0.3">
      <c r="B271" s="310"/>
      <c r="C271" s="311" t="s">
        <v>649</v>
      </c>
      <c r="D271" s="311" t="s">
        <v>147</v>
      </c>
      <c r="E271" s="312" t="s">
        <v>1178</v>
      </c>
      <c r="F271" s="313" t="s">
        <v>1179</v>
      </c>
      <c r="G271" s="314" t="s">
        <v>1088</v>
      </c>
      <c r="H271" s="315">
        <v>1</v>
      </c>
      <c r="I271" s="316"/>
      <c r="J271" s="317">
        <f>ROUND(I271*H271,2)</f>
        <v>0</v>
      </c>
      <c r="K271" s="313" t="s">
        <v>919</v>
      </c>
      <c r="L271" s="216"/>
      <c r="M271" s="318" t="s">
        <v>3</v>
      </c>
      <c r="N271" s="319" t="s">
        <v>46</v>
      </c>
      <c r="O271" s="217"/>
      <c r="P271" s="320">
        <f>O271*H271</f>
        <v>0</v>
      </c>
      <c r="Q271" s="320">
        <v>1.8500000000000001E-3</v>
      </c>
      <c r="R271" s="320">
        <f>Q271*H271</f>
        <v>1.8500000000000001E-3</v>
      </c>
      <c r="S271" s="320">
        <v>0</v>
      </c>
      <c r="T271" s="321">
        <f>S271*H271</f>
        <v>0</v>
      </c>
      <c r="AR271" s="203" t="s">
        <v>161</v>
      </c>
      <c r="AT271" s="203" t="s">
        <v>147</v>
      </c>
      <c r="AU271" s="203" t="s">
        <v>98</v>
      </c>
      <c r="AY271" s="203" t="s">
        <v>145</v>
      </c>
      <c r="BE271" s="322">
        <f>IF(N271="základní",J271,0)</f>
        <v>0</v>
      </c>
      <c r="BF271" s="322">
        <f>IF(N271="snížená",J271,0)</f>
        <v>0</v>
      </c>
      <c r="BG271" s="322">
        <f>IF(N271="zákl. přenesená",J271,0)</f>
        <v>0</v>
      </c>
      <c r="BH271" s="322">
        <f>IF(N271="sníž. přenesená",J271,0)</f>
        <v>0</v>
      </c>
      <c r="BI271" s="322">
        <f>IF(N271="nulová",J271,0)</f>
        <v>0</v>
      </c>
      <c r="BJ271" s="203" t="s">
        <v>23</v>
      </c>
      <c r="BK271" s="322">
        <f>ROUND(I271*H271,2)</f>
        <v>0</v>
      </c>
      <c r="BL271" s="203" t="s">
        <v>161</v>
      </c>
      <c r="BM271" s="203" t="s">
        <v>1180</v>
      </c>
    </row>
    <row r="272" spans="2:65" s="215" customFormat="1" ht="22.5" customHeight="1" x14ac:dyDescent="0.3">
      <c r="B272" s="216"/>
      <c r="D272" s="323" t="s">
        <v>921</v>
      </c>
      <c r="F272" s="324" t="s">
        <v>1181</v>
      </c>
      <c r="I272" s="325"/>
      <c r="L272" s="216"/>
      <c r="M272" s="326"/>
      <c r="N272" s="217"/>
      <c r="O272" s="217"/>
      <c r="P272" s="217"/>
      <c r="Q272" s="217"/>
      <c r="R272" s="217"/>
      <c r="S272" s="217"/>
      <c r="T272" s="327"/>
      <c r="AT272" s="203" t="s">
        <v>921</v>
      </c>
      <c r="AU272" s="203" t="s">
        <v>98</v>
      </c>
    </row>
    <row r="273" spans="2:65" s="337" customFormat="1" ht="22.5" customHeight="1" x14ac:dyDescent="0.3">
      <c r="B273" s="336"/>
      <c r="D273" s="338" t="s">
        <v>150</v>
      </c>
      <c r="E273" s="339" t="s">
        <v>3</v>
      </c>
      <c r="F273" s="340" t="s">
        <v>23</v>
      </c>
      <c r="H273" s="341">
        <v>1</v>
      </c>
      <c r="I273" s="342"/>
      <c r="L273" s="336"/>
      <c r="M273" s="343"/>
      <c r="N273" s="344"/>
      <c r="O273" s="344"/>
      <c r="P273" s="344"/>
      <c r="Q273" s="344"/>
      <c r="R273" s="344"/>
      <c r="S273" s="344"/>
      <c r="T273" s="345"/>
      <c r="AT273" s="346" t="s">
        <v>150</v>
      </c>
      <c r="AU273" s="346" t="s">
        <v>98</v>
      </c>
      <c r="AV273" s="337" t="s">
        <v>98</v>
      </c>
      <c r="AW273" s="337" t="s">
        <v>5</v>
      </c>
      <c r="AX273" s="337" t="s">
        <v>23</v>
      </c>
      <c r="AY273" s="346" t="s">
        <v>145</v>
      </c>
    </row>
    <row r="274" spans="2:65" s="215" customFormat="1" ht="22.5" customHeight="1" x14ac:dyDescent="0.3">
      <c r="B274" s="310"/>
      <c r="C274" s="311" t="s">
        <v>466</v>
      </c>
      <c r="D274" s="311" t="s">
        <v>147</v>
      </c>
      <c r="E274" s="312" t="s">
        <v>1182</v>
      </c>
      <c r="F274" s="313" t="s">
        <v>1183</v>
      </c>
      <c r="G274" s="314" t="s">
        <v>175</v>
      </c>
      <c r="H274" s="315">
        <v>4</v>
      </c>
      <c r="I274" s="316"/>
      <c r="J274" s="317">
        <f>ROUND(I274*H274,2)</f>
        <v>0</v>
      </c>
      <c r="K274" s="313" t="s">
        <v>919</v>
      </c>
      <c r="L274" s="216"/>
      <c r="M274" s="318" t="s">
        <v>3</v>
      </c>
      <c r="N274" s="319" t="s">
        <v>46</v>
      </c>
      <c r="O274" s="217"/>
      <c r="P274" s="320">
        <f>O274*H274</f>
        <v>0</v>
      </c>
      <c r="Q274" s="320">
        <v>2.3000000000000001E-4</v>
      </c>
      <c r="R274" s="320">
        <f>Q274*H274</f>
        <v>9.2000000000000003E-4</v>
      </c>
      <c r="S274" s="320">
        <v>0</v>
      </c>
      <c r="T274" s="321">
        <f>S274*H274</f>
        <v>0</v>
      </c>
      <c r="AR274" s="203" t="s">
        <v>161</v>
      </c>
      <c r="AT274" s="203" t="s">
        <v>147</v>
      </c>
      <c r="AU274" s="203" t="s">
        <v>98</v>
      </c>
      <c r="AY274" s="203" t="s">
        <v>145</v>
      </c>
      <c r="BE274" s="322">
        <f>IF(N274="základní",J274,0)</f>
        <v>0</v>
      </c>
      <c r="BF274" s="322">
        <f>IF(N274="snížená",J274,0)</f>
        <v>0</v>
      </c>
      <c r="BG274" s="322">
        <f>IF(N274="zákl. přenesená",J274,0)</f>
        <v>0</v>
      </c>
      <c r="BH274" s="322">
        <f>IF(N274="sníž. přenesená",J274,0)</f>
        <v>0</v>
      </c>
      <c r="BI274" s="322">
        <f>IF(N274="nulová",J274,0)</f>
        <v>0</v>
      </c>
      <c r="BJ274" s="203" t="s">
        <v>23</v>
      </c>
      <c r="BK274" s="322">
        <f>ROUND(I274*H274,2)</f>
        <v>0</v>
      </c>
      <c r="BL274" s="203" t="s">
        <v>161</v>
      </c>
      <c r="BM274" s="203" t="s">
        <v>1184</v>
      </c>
    </row>
    <row r="275" spans="2:65" s="215" customFormat="1" ht="22.5" customHeight="1" x14ac:dyDescent="0.3">
      <c r="B275" s="216"/>
      <c r="D275" s="323" t="s">
        <v>921</v>
      </c>
      <c r="F275" s="324" t="s">
        <v>1185</v>
      </c>
      <c r="I275" s="325"/>
      <c r="L275" s="216"/>
      <c r="M275" s="326"/>
      <c r="N275" s="217"/>
      <c r="O275" s="217"/>
      <c r="P275" s="217"/>
      <c r="Q275" s="217"/>
      <c r="R275" s="217"/>
      <c r="S275" s="217"/>
      <c r="T275" s="327"/>
      <c r="AT275" s="203" t="s">
        <v>921</v>
      </c>
      <c r="AU275" s="203" t="s">
        <v>98</v>
      </c>
    </row>
    <row r="276" spans="2:65" s="337" customFormat="1" ht="22.5" customHeight="1" x14ac:dyDescent="0.3">
      <c r="B276" s="336"/>
      <c r="D276" s="338" t="s">
        <v>150</v>
      </c>
      <c r="E276" s="339" t="s">
        <v>3</v>
      </c>
      <c r="F276" s="340" t="s">
        <v>1186</v>
      </c>
      <c r="H276" s="341">
        <v>4</v>
      </c>
      <c r="I276" s="342"/>
      <c r="L276" s="336"/>
      <c r="M276" s="343"/>
      <c r="N276" s="344"/>
      <c r="O276" s="344"/>
      <c r="P276" s="344"/>
      <c r="Q276" s="344"/>
      <c r="R276" s="344"/>
      <c r="S276" s="344"/>
      <c r="T276" s="345"/>
      <c r="AT276" s="346" t="s">
        <v>150</v>
      </c>
      <c r="AU276" s="346" t="s">
        <v>98</v>
      </c>
      <c r="AV276" s="337" t="s">
        <v>98</v>
      </c>
      <c r="AW276" s="337" t="s">
        <v>5</v>
      </c>
      <c r="AX276" s="337" t="s">
        <v>23</v>
      </c>
      <c r="AY276" s="346" t="s">
        <v>145</v>
      </c>
    </row>
    <row r="277" spans="2:65" s="215" customFormat="1" ht="22.5" customHeight="1" x14ac:dyDescent="0.3">
      <c r="B277" s="310"/>
      <c r="C277" s="311" t="s">
        <v>166</v>
      </c>
      <c r="D277" s="311" t="s">
        <v>147</v>
      </c>
      <c r="E277" s="312" t="s">
        <v>1187</v>
      </c>
      <c r="F277" s="313" t="s">
        <v>1188</v>
      </c>
      <c r="G277" s="314" t="s">
        <v>175</v>
      </c>
      <c r="H277" s="315">
        <v>1</v>
      </c>
      <c r="I277" s="316"/>
      <c r="J277" s="317">
        <f>ROUND(I277*H277,2)</f>
        <v>0</v>
      </c>
      <c r="K277" s="313" t="s">
        <v>919</v>
      </c>
      <c r="L277" s="216"/>
      <c r="M277" s="318" t="s">
        <v>3</v>
      </c>
      <c r="N277" s="319" t="s">
        <v>46</v>
      </c>
      <c r="O277" s="217"/>
      <c r="P277" s="320">
        <f>O277*H277</f>
        <v>0</v>
      </c>
      <c r="Q277" s="320">
        <v>6.6E-4</v>
      </c>
      <c r="R277" s="320">
        <f>Q277*H277</f>
        <v>6.6E-4</v>
      </c>
      <c r="S277" s="320">
        <v>0</v>
      </c>
      <c r="T277" s="321">
        <f>S277*H277</f>
        <v>0</v>
      </c>
      <c r="AR277" s="203" t="s">
        <v>161</v>
      </c>
      <c r="AT277" s="203" t="s">
        <v>147</v>
      </c>
      <c r="AU277" s="203" t="s">
        <v>98</v>
      </c>
      <c r="AY277" s="203" t="s">
        <v>145</v>
      </c>
      <c r="BE277" s="322">
        <f>IF(N277="základní",J277,0)</f>
        <v>0</v>
      </c>
      <c r="BF277" s="322">
        <f>IF(N277="snížená",J277,0)</f>
        <v>0</v>
      </c>
      <c r="BG277" s="322">
        <f>IF(N277="zákl. přenesená",J277,0)</f>
        <v>0</v>
      </c>
      <c r="BH277" s="322">
        <f>IF(N277="sníž. přenesená",J277,0)</f>
        <v>0</v>
      </c>
      <c r="BI277" s="322">
        <f>IF(N277="nulová",J277,0)</f>
        <v>0</v>
      </c>
      <c r="BJ277" s="203" t="s">
        <v>23</v>
      </c>
      <c r="BK277" s="322">
        <f>ROUND(I277*H277,2)</f>
        <v>0</v>
      </c>
      <c r="BL277" s="203" t="s">
        <v>161</v>
      </c>
      <c r="BM277" s="203" t="s">
        <v>1189</v>
      </c>
    </row>
    <row r="278" spans="2:65" s="215" customFormat="1" ht="30" customHeight="1" x14ac:dyDescent="0.3">
      <c r="B278" s="216"/>
      <c r="D278" s="323" t="s">
        <v>921</v>
      </c>
      <c r="F278" s="324" t="s">
        <v>1190</v>
      </c>
      <c r="I278" s="325"/>
      <c r="L278" s="216"/>
      <c r="M278" s="326"/>
      <c r="N278" s="217"/>
      <c r="O278" s="217"/>
      <c r="P278" s="217"/>
      <c r="Q278" s="217"/>
      <c r="R278" s="217"/>
      <c r="S278" s="217"/>
      <c r="T278" s="327"/>
      <c r="AT278" s="203" t="s">
        <v>921</v>
      </c>
      <c r="AU278" s="203" t="s">
        <v>98</v>
      </c>
    </row>
    <row r="279" spans="2:65" s="337" customFormat="1" ht="22.5" customHeight="1" x14ac:dyDescent="0.3">
      <c r="B279" s="336"/>
      <c r="D279" s="338" t="s">
        <v>150</v>
      </c>
      <c r="E279" s="339" t="s">
        <v>3</v>
      </c>
      <c r="F279" s="340" t="s">
        <v>23</v>
      </c>
      <c r="H279" s="341">
        <v>1</v>
      </c>
      <c r="I279" s="342"/>
      <c r="L279" s="336"/>
      <c r="M279" s="343"/>
      <c r="N279" s="344"/>
      <c r="O279" s="344"/>
      <c r="P279" s="344"/>
      <c r="Q279" s="344"/>
      <c r="R279" s="344"/>
      <c r="S279" s="344"/>
      <c r="T279" s="345"/>
      <c r="AT279" s="346" t="s">
        <v>150</v>
      </c>
      <c r="AU279" s="346" t="s">
        <v>98</v>
      </c>
      <c r="AV279" s="337" t="s">
        <v>98</v>
      </c>
      <c r="AW279" s="337" t="s">
        <v>5</v>
      </c>
      <c r="AX279" s="337" t="s">
        <v>23</v>
      </c>
      <c r="AY279" s="346" t="s">
        <v>145</v>
      </c>
    </row>
    <row r="280" spans="2:65" s="215" customFormat="1" ht="22.5" customHeight="1" x14ac:dyDescent="0.3">
      <c r="B280" s="310"/>
      <c r="C280" s="311" t="s">
        <v>828</v>
      </c>
      <c r="D280" s="311" t="s">
        <v>147</v>
      </c>
      <c r="E280" s="312" t="s">
        <v>1191</v>
      </c>
      <c r="F280" s="313" t="s">
        <v>1192</v>
      </c>
      <c r="G280" s="314" t="s">
        <v>175</v>
      </c>
      <c r="H280" s="315">
        <v>1</v>
      </c>
      <c r="I280" s="316"/>
      <c r="J280" s="317">
        <f>ROUND(I280*H280,2)</f>
        <v>0</v>
      </c>
      <c r="K280" s="313" t="s">
        <v>919</v>
      </c>
      <c r="L280" s="216"/>
      <c r="M280" s="318" t="s">
        <v>3</v>
      </c>
      <c r="N280" s="319" t="s">
        <v>46</v>
      </c>
      <c r="O280" s="217"/>
      <c r="P280" s="320">
        <f>O280*H280</f>
        <v>0</v>
      </c>
      <c r="Q280" s="320">
        <v>7.5000000000000002E-4</v>
      </c>
      <c r="R280" s="320">
        <f>Q280*H280</f>
        <v>7.5000000000000002E-4</v>
      </c>
      <c r="S280" s="320">
        <v>0</v>
      </c>
      <c r="T280" s="321">
        <f>S280*H280</f>
        <v>0</v>
      </c>
      <c r="AR280" s="203" t="s">
        <v>161</v>
      </c>
      <c r="AT280" s="203" t="s">
        <v>147</v>
      </c>
      <c r="AU280" s="203" t="s">
        <v>98</v>
      </c>
      <c r="AY280" s="203" t="s">
        <v>145</v>
      </c>
      <c r="BE280" s="322">
        <f>IF(N280="základní",J280,0)</f>
        <v>0</v>
      </c>
      <c r="BF280" s="322">
        <f>IF(N280="snížená",J280,0)</f>
        <v>0</v>
      </c>
      <c r="BG280" s="322">
        <f>IF(N280="zákl. přenesená",J280,0)</f>
        <v>0</v>
      </c>
      <c r="BH280" s="322">
        <f>IF(N280="sníž. přenesená",J280,0)</f>
        <v>0</v>
      </c>
      <c r="BI280" s="322">
        <f>IF(N280="nulová",J280,0)</f>
        <v>0</v>
      </c>
      <c r="BJ280" s="203" t="s">
        <v>23</v>
      </c>
      <c r="BK280" s="322">
        <f>ROUND(I280*H280,2)</f>
        <v>0</v>
      </c>
      <c r="BL280" s="203" t="s">
        <v>161</v>
      </c>
      <c r="BM280" s="203" t="s">
        <v>1193</v>
      </c>
    </row>
    <row r="281" spans="2:65" s="215" customFormat="1" ht="30" customHeight="1" x14ac:dyDescent="0.3">
      <c r="B281" s="216"/>
      <c r="D281" s="323" t="s">
        <v>921</v>
      </c>
      <c r="F281" s="324" t="s">
        <v>1194</v>
      </c>
      <c r="I281" s="325"/>
      <c r="L281" s="216"/>
      <c r="M281" s="326"/>
      <c r="N281" s="217"/>
      <c r="O281" s="217"/>
      <c r="P281" s="217"/>
      <c r="Q281" s="217"/>
      <c r="R281" s="217"/>
      <c r="S281" s="217"/>
      <c r="T281" s="327"/>
      <c r="AT281" s="203" t="s">
        <v>921</v>
      </c>
      <c r="AU281" s="203" t="s">
        <v>98</v>
      </c>
    </row>
    <row r="282" spans="2:65" s="337" customFormat="1" ht="22.5" customHeight="1" x14ac:dyDescent="0.3">
      <c r="B282" s="336"/>
      <c r="D282" s="338" t="s">
        <v>150</v>
      </c>
      <c r="E282" s="339" t="s">
        <v>3</v>
      </c>
      <c r="F282" s="340" t="s">
        <v>23</v>
      </c>
      <c r="H282" s="341">
        <v>1</v>
      </c>
      <c r="I282" s="342"/>
      <c r="L282" s="336"/>
      <c r="M282" s="343"/>
      <c r="N282" s="344"/>
      <c r="O282" s="344"/>
      <c r="P282" s="344"/>
      <c r="Q282" s="344"/>
      <c r="R282" s="344"/>
      <c r="S282" s="344"/>
      <c r="T282" s="345"/>
      <c r="AT282" s="346" t="s">
        <v>150</v>
      </c>
      <c r="AU282" s="346" t="s">
        <v>98</v>
      </c>
      <c r="AV282" s="337" t="s">
        <v>98</v>
      </c>
      <c r="AW282" s="337" t="s">
        <v>5</v>
      </c>
      <c r="AX282" s="337" t="s">
        <v>23</v>
      </c>
      <c r="AY282" s="346" t="s">
        <v>145</v>
      </c>
    </row>
    <row r="283" spans="2:65" s="215" customFormat="1" ht="31.5" customHeight="1" x14ac:dyDescent="0.3">
      <c r="B283" s="310"/>
      <c r="C283" s="311" t="s">
        <v>829</v>
      </c>
      <c r="D283" s="311" t="s">
        <v>147</v>
      </c>
      <c r="E283" s="312" t="s">
        <v>1195</v>
      </c>
      <c r="F283" s="313" t="s">
        <v>1196</v>
      </c>
      <c r="G283" s="314" t="s">
        <v>171</v>
      </c>
      <c r="H283" s="315">
        <v>9.1999999999999998E-2</v>
      </c>
      <c r="I283" s="316"/>
      <c r="J283" s="317">
        <f>ROUND(I283*H283,2)</f>
        <v>0</v>
      </c>
      <c r="K283" s="313" t="s">
        <v>919</v>
      </c>
      <c r="L283" s="216"/>
      <c r="M283" s="318" t="s">
        <v>3</v>
      </c>
      <c r="N283" s="319" t="s">
        <v>46</v>
      </c>
      <c r="O283" s="217"/>
      <c r="P283" s="320">
        <f>O283*H283</f>
        <v>0</v>
      </c>
      <c r="Q283" s="320">
        <v>0</v>
      </c>
      <c r="R283" s="320">
        <f>Q283*H283</f>
        <v>0</v>
      </c>
      <c r="S283" s="320">
        <v>0</v>
      </c>
      <c r="T283" s="321">
        <f>S283*H283</f>
        <v>0</v>
      </c>
      <c r="AR283" s="203" t="s">
        <v>161</v>
      </c>
      <c r="AT283" s="203" t="s">
        <v>147</v>
      </c>
      <c r="AU283" s="203" t="s">
        <v>98</v>
      </c>
      <c r="AY283" s="203" t="s">
        <v>145</v>
      </c>
      <c r="BE283" s="322">
        <f>IF(N283="základní",J283,0)</f>
        <v>0</v>
      </c>
      <c r="BF283" s="322">
        <f>IF(N283="snížená",J283,0)</f>
        <v>0</v>
      </c>
      <c r="BG283" s="322">
        <f>IF(N283="zákl. přenesená",J283,0)</f>
        <v>0</v>
      </c>
      <c r="BH283" s="322">
        <f>IF(N283="sníž. přenesená",J283,0)</f>
        <v>0</v>
      </c>
      <c r="BI283" s="322">
        <f>IF(N283="nulová",J283,0)</f>
        <v>0</v>
      </c>
      <c r="BJ283" s="203" t="s">
        <v>23</v>
      </c>
      <c r="BK283" s="322">
        <f>ROUND(I283*H283,2)</f>
        <v>0</v>
      </c>
      <c r="BL283" s="203" t="s">
        <v>161</v>
      </c>
      <c r="BM283" s="203" t="s">
        <v>1197</v>
      </c>
    </row>
    <row r="284" spans="2:65" s="215" customFormat="1" ht="30" customHeight="1" x14ac:dyDescent="0.3">
      <c r="B284" s="216"/>
      <c r="D284" s="338" t="s">
        <v>921</v>
      </c>
      <c r="F284" s="359" t="s">
        <v>1198</v>
      </c>
      <c r="I284" s="325"/>
      <c r="L284" s="216"/>
      <c r="M284" s="326"/>
      <c r="N284" s="217"/>
      <c r="O284" s="217"/>
      <c r="P284" s="217"/>
      <c r="Q284" s="217"/>
      <c r="R284" s="217"/>
      <c r="S284" s="217"/>
      <c r="T284" s="327"/>
      <c r="AT284" s="203" t="s">
        <v>921</v>
      </c>
      <c r="AU284" s="203" t="s">
        <v>98</v>
      </c>
    </row>
    <row r="285" spans="2:65" s="215" customFormat="1" ht="22.5" customHeight="1" x14ac:dyDescent="0.3">
      <c r="B285" s="310"/>
      <c r="C285" s="311" t="s">
        <v>585</v>
      </c>
      <c r="D285" s="311" t="s">
        <v>147</v>
      </c>
      <c r="E285" s="312" t="s">
        <v>1199</v>
      </c>
      <c r="F285" s="313" t="s">
        <v>1200</v>
      </c>
      <c r="G285" s="314" t="s">
        <v>171</v>
      </c>
      <c r="H285" s="315">
        <v>0.22900000000000001</v>
      </c>
      <c r="I285" s="316"/>
      <c r="J285" s="317">
        <f>ROUND(I285*H285,2)</f>
        <v>0</v>
      </c>
      <c r="K285" s="313" t="s">
        <v>919</v>
      </c>
      <c r="L285" s="216"/>
      <c r="M285" s="318" t="s">
        <v>3</v>
      </c>
      <c r="N285" s="319" t="s">
        <v>46</v>
      </c>
      <c r="O285" s="217"/>
      <c r="P285" s="320">
        <f>O285*H285</f>
        <v>0</v>
      </c>
      <c r="Q285" s="320">
        <v>0</v>
      </c>
      <c r="R285" s="320">
        <f>Q285*H285</f>
        <v>0</v>
      </c>
      <c r="S285" s="320">
        <v>0</v>
      </c>
      <c r="T285" s="321">
        <f>S285*H285</f>
        <v>0</v>
      </c>
      <c r="AR285" s="203" t="s">
        <v>161</v>
      </c>
      <c r="AT285" s="203" t="s">
        <v>147</v>
      </c>
      <c r="AU285" s="203" t="s">
        <v>98</v>
      </c>
      <c r="AY285" s="203" t="s">
        <v>145</v>
      </c>
      <c r="BE285" s="322">
        <f>IF(N285="základní",J285,0)</f>
        <v>0</v>
      </c>
      <c r="BF285" s="322">
        <f>IF(N285="snížená",J285,0)</f>
        <v>0</v>
      </c>
      <c r="BG285" s="322">
        <f>IF(N285="zákl. přenesená",J285,0)</f>
        <v>0</v>
      </c>
      <c r="BH285" s="322">
        <f>IF(N285="sníž. přenesená",J285,0)</f>
        <v>0</v>
      </c>
      <c r="BI285" s="322">
        <f>IF(N285="nulová",J285,0)</f>
        <v>0</v>
      </c>
      <c r="BJ285" s="203" t="s">
        <v>23</v>
      </c>
      <c r="BK285" s="322">
        <f>ROUND(I285*H285,2)</f>
        <v>0</v>
      </c>
      <c r="BL285" s="203" t="s">
        <v>161</v>
      </c>
      <c r="BM285" s="203" t="s">
        <v>1201</v>
      </c>
    </row>
    <row r="286" spans="2:65" s="215" customFormat="1" ht="30" customHeight="1" x14ac:dyDescent="0.3">
      <c r="B286" s="216"/>
      <c r="D286" s="338" t="s">
        <v>921</v>
      </c>
      <c r="F286" s="359" t="s">
        <v>1202</v>
      </c>
      <c r="I286" s="325"/>
      <c r="L286" s="216"/>
      <c r="M286" s="326"/>
      <c r="N286" s="217"/>
      <c r="O286" s="217"/>
      <c r="P286" s="217"/>
      <c r="Q286" s="217"/>
      <c r="R286" s="217"/>
      <c r="S286" s="217"/>
      <c r="T286" s="327"/>
      <c r="AT286" s="203" t="s">
        <v>921</v>
      </c>
      <c r="AU286" s="203" t="s">
        <v>98</v>
      </c>
    </row>
    <row r="287" spans="2:65" s="215" customFormat="1" ht="22.5" customHeight="1" x14ac:dyDescent="0.3">
      <c r="B287" s="310"/>
      <c r="C287" s="311" t="s">
        <v>230</v>
      </c>
      <c r="D287" s="311" t="s">
        <v>147</v>
      </c>
      <c r="E287" s="312" t="s">
        <v>1203</v>
      </c>
      <c r="F287" s="313" t="s">
        <v>1204</v>
      </c>
      <c r="G287" s="314" t="s">
        <v>171</v>
      </c>
      <c r="H287" s="315">
        <v>0.22900000000000001</v>
      </c>
      <c r="I287" s="316"/>
      <c r="J287" s="317">
        <f>ROUND(I287*H287,2)</f>
        <v>0</v>
      </c>
      <c r="K287" s="313" t="s">
        <v>919</v>
      </c>
      <c r="L287" s="216"/>
      <c r="M287" s="318" t="s">
        <v>3</v>
      </c>
      <c r="N287" s="319" t="s">
        <v>46</v>
      </c>
      <c r="O287" s="217"/>
      <c r="P287" s="320">
        <f>O287*H287</f>
        <v>0</v>
      </c>
      <c r="Q287" s="320">
        <v>0</v>
      </c>
      <c r="R287" s="320">
        <f>Q287*H287</f>
        <v>0</v>
      </c>
      <c r="S287" s="320">
        <v>0</v>
      </c>
      <c r="T287" s="321">
        <f>S287*H287</f>
        <v>0</v>
      </c>
      <c r="AR287" s="203" t="s">
        <v>161</v>
      </c>
      <c r="AT287" s="203" t="s">
        <v>147</v>
      </c>
      <c r="AU287" s="203" t="s">
        <v>98</v>
      </c>
      <c r="AY287" s="203" t="s">
        <v>145</v>
      </c>
      <c r="BE287" s="322">
        <f>IF(N287="základní",J287,0)</f>
        <v>0</v>
      </c>
      <c r="BF287" s="322">
        <f>IF(N287="snížená",J287,0)</f>
        <v>0</v>
      </c>
      <c r="BG287" s="322">
        <f>IF(N287="zákl. přenesená",J287,0)</f>
        <v>0</v>
      </c>
      <c r="BH287" s="322">
        <f>IF(N287="sníž. přenesená",J287,0)</f>
        <v>0</v>
      </c>
      <c r="BI287" s="322">
        <f>IF(N287="nulová",J287,0)</f>
        <v>0</v>
      </c>
      <c r="BJ287" s="203" t="s">
        <v>23</v>
      </c>
      <c r="BK287" s="322">
        <f>ROUND(I287*H287,2)</f>
        <v>0</v>
      </c>
      <c r="BL287" s="203" t="s">
        <v>161</v>
      </c>
      <c r="BM287" s="203" t="s">
        <v>1205</v>
      </c>
    </row>
    <row r="288" spans="2:65" s="215" customFormat="1" ht="30" customHeight="1" x14ac:dyDescent="0.3">
      <c r="B288" s="216"/>
      <c r="D288" s="323" t="s">
        <v>921</v>
      </c>
      <c r="F288" s="324" t="s">
        <v>1206</v>
      </c>
      <c r="I288" s="325"/>
      <c r="L288" s="216"/>
      <c r="M288" s="326"/>
      <c r="N288" s="217"/>
      <c r="O288" s="217"/>
      <c r="P288" s="217"/>
      <c r="Q288" s="217"/>
      <c r="R288" s="217"/>
      <c r="S288" s="217"/>
      <c r="T288" s="327"/>
      <c r="AT288" s="203" t="s">
        <v>921</v>
      </c>
      <c r="AU288" s="203" t="s">
        <v>98</v>
      </c>
    </row>
    <row r="289" spans="2:65" s="296" customFormat="1" ht="37.35" customHeight="1" x14ac:dyDescent="0.35">
      <c r="B289" s="295"/>
      <c r="D289" s="307" t="s">
        <v>82</v>
      </c>
      <c r="E289" s="360" t="s">
        <v>1207</v>
      </c>
      <c r="F289" s="360" t="s">
        <v>1208</v>
      </c>
      <c r="I289" s="299"/>
      <c r="J289" s="361">
        <f>BK289</f>
        <v>0</v>
      </c>
      <c r="L289" s="295"/>
      <c r="M289" s="301"/>
      <c r="N289" s="302"/>
      <c r="O289" s="302"/>
      <c r="P289" s="303">
        <f>SUM(P290:P292)</f>
        <v>0</v>
      </c>
      <c r="Q289" s="302"/>
      <c r="R289" s="303">
        <f>SUM(R290:R292)</f>
        <v>0</v>
      </c>
      <c r="S289" s="302"/>
      <c r="T289" s="304">
        <f>SUM(T290:T292)</f>
        <v>0</v>
      </c>
      <c r="AR289" s="297" t="s">
        <v>149</v>
      </c>
      <c r="AT289" s="305" t="s">
        <v>82</v>
      </c>
      <c r="AU289" s="305" t="s">
        <v>83</v>
      </c>
      <c r="AY289" s="297" t="s">
        <v>145</v>
      </c>
      <c r="BK289" s="306">
        <f>SUM(BK290:BK292)</f>
        <v>0</v>
      </c>
    </row>
    <row r="290" spans="2:65" s="215" customFormat="1" ht="22.5" customHeight="1" x14ac:dyDescent="0.3">
      <c r="B290" s="310"/>
      <c r="C290" s="311" t="s">
        <v>470</v>
      </c>
      <c r="D290" s="311" t="s">
        <v>147</v>
      </c>
      <c r="E290" s="312" t="s">
        <v>1209</v>
      </c>
      <c r="F290" s="313" t="s">
        <v>1210</v>
      </c>
      <c r="G290" s="314" t="s">
        <v>1211</v>
      </c>
      <c r="H290" s="315">
        <v>40</v>
      </c>
      <c r="I290" s="316"/>
      <c r="J290" s="317">
        <f>ROUND(I290*H290,2)</f>
        <v>0</v>
      </c>
      <c r="K290" s="313" t="s">
        <v>919</v>
      </c>
      <c r="L290" s="216"/>
      <c r="M290" s="318" t="s">
        <v>3</v>
      </c>
      <c r="N290" s="319" t="s">
        <v>46</v>
      </c>
      <c r="O290" s="217"/>
      <c r="P290" s="320">
        <f>O290*H290</f>
        <v>0</v>
      </c>
      <c r="Q290" s="320">
        <v>0</v>
      </c>
      <c r="R290" s="320">
        <f>Q290*H290</f>
        <v>0</v>
      </c>
      <c r="S290" s="320">
        <v>0</v>
      </c>
      <c r="T290" s="321">
        <f>S290*H290</f>
        <v>0</v>
      </c>
      <c r="AR290" s="203" t="s">
        <v>1212</v>
      </c>
      <c r="AT290" s="203" t="s">
        <v>147</v>
      </c>
      <c r="AU290" s="203" t="s">
        <v>23</v>
      </c>
      <c r="AY290" s="203" t="s">
        <v>145</v>
      </c>
      <c r="BE290" s="322">
        <f>IF(N290="základní",J290,0)</f>
        <v>0</v>
      </c>
      <c r="BF290" s="322">
        <f>IF(N290="snížená",J290,0)</f>
        <v>0</v>
      </c>
      <c r="BG290" s="322">
        <f>IF(N290="zákl. přenesená",J290,0)</f>
        <v>0</v>
      </c>
      <c r="BH290" s="322">
        <f>IF(N290="sníž. přenesená",J290,0)</f>
        <v>0</v>
      </c>
      <c r="BI290" s="322">
        <f>IF(N290="nulová",J290,0)</f>
        <v>0</v>
      </c>
      <c r="BJ290" s="203" t="s">
        <v>23</v>
      </c>
      <c r="BK290" s="322">
        <f>ROUND(I290*H290,2)</f>
        <v>0</v>
      </c>
      <c r="BL290" s="203" t="s">
        <v>1212</v>
      </c>
      <c r="BM290" s="203" t="s">
        <v>1213</v>
      </c>
    </row>
    <row r="291" spans="2:65" s="215" customFormat="1" ht="30" customHeight="1" x14ac:dyDescent="0.3">
      <c r="B291" s="216"/>
      <c r="D291" s="323" t="s">
        <v>921</v>
      </c>
      <c r="F291" s="324" t="s">
        <v>1214</v>
      </c>
      <c r="I291" s="325"/>
      <c r="L291" s="216"/>
      <c r="M291" s="326"/>
      <c r="N291" s="217"/>
      <c r="O291" s="217"/>
      <c r="P291" s="217"/>
      <c r="Q291" s="217"/>
      <c r="R291" s="217"/>
      <c r="S291" s="217"/>
      <c r="T291" s="327"/>
      <c r="AT291" s="203" t="s">
        <v>921</v>
      </c>
      <c r="AU291" s="203" t="s">
        <v>23</v>
      </c>
    </row>
    <row r="292" spans="2:65" s="215" customFormat="1" ht="90" customHeight="1" x14ac:dyDescent="0.3">
      <c r="B292" s="216"/>
      <c r="D292" s="323" t="s">
        <v>1215</v>
      </c>
      <c r="F292" s="362" t="s">
        <v>1216</v>
      </c>
      <c r="I292" s="325"/>
      <c r="L292" s="216"/>
      <c r="M292" s="326"/>
      <c r="N292" s="217"/>
      <c r="O292" s="217"/>
      <c r="P292" s="217"/>
      <c r="Q292" s="217"/>
      <c r="R292" s="217"/>
      <c r="S292" s="217"/>
      <c r="T292" s="327"/>
      <c r="AT292" s="203" t="s">
        <v>1215</v>
      </c>
      <c r="AU292" s="203" t="s">
        <v>23</v>
      </c>
    </row>
    <row r="293" spans="2:65" s="296" customFormat="1" ht="37.35" customHeight="1" x14ac:dyDescent="0.35">
      <c r="B293" s="295"/>
      <c r="D293" s="297" t="s">
        <v>82</v>
      </c>
      <c r="E293" s="298" t="s">
        <v>125</v>
      </c>
      <c r="F293" s="298" t="s">
        <v>1217</v>
      </c>
      <c r="I293" s="299"/>
      <c r="J293" s="300">
        <f>BK293</f>
        <v>0</v>
      </c>
      <c r="L293" s="295"/>
      <c r="M293" s="301"/>
      <c r="N293" s="302"/>
      <c r="O293" s="302"/>
      <c r="P293" s="303">
        <f>P294</f>
        <v>0</v>
      </c>
      <c r="Q293" s="302"/>
      <c r="R293" s="303">
        <f>R294</f>
        <v>0</v>
      </c>
      <c r="S293" s="302"/>
      <c r="T293" s="304">
        <f>T294</f>
        <v>0</v>
      </c>
      <c r="AR293" s="297" t="s">
        <v>182</v>
      </c>
      <c r="AT293" s="305" t="s">
        <v>82</v>
      </c>
      <c r="AU293" s="305" t="s">
        <v>83</v>
      </c>
      <c r="AY293" s="297" t="s">
        <v>145</v>
      </c>
      <c r="BK293" s="306">
        <f>BK294</f>
        <v>0</v>
      </c>
    </row>
    <row r="294" spans="2:65" s="296" customFormat="1" ht="19.899999999999999" customHeight="1" x14ac:dyDescent="0.3">
      <c r="B294" s="295"/>
      <c r="D294" s="307" t="s">
        <v>82</v>
      </c>
      <c r="E294" s="308" t="s">
        <v>1218</v>
      </c>
      <c r="F294" s="308" t="s">
        <v>1219</v>
      </c>
      <c r="I294" s="299"/>
      <c r="J294" s="309">
        <f>BK294</f>
        <v>0</v>
      </c>
      <c r="L294" s="295"/>
      <c r="M294" s="301"/>
      <c r="N294" s="302"/>
      <c r="O294" s="302"/>
      <c r="P294" s="303">
        <f>SUM(P295:P296)</f>
        <v>0</v>
      </c>
      <c r="Q294" s="302"/>
      <c r="R294" s="303">
        <f>SUM(R295:R296)</f>
        <v>0</v>
      </c>
      <c r="S294" s="302"/>
      <c r="T294" s="304">
        <f>SUM(T295:T296)</f>
        <v>0</v>
      </c>
      <c r="AR294" s="297" t="s">
        <v>182</v>
      </c>
      <c r="AT294" s="305" t="s">
        <v>82</v>
      </c>
      <c r="AU294" s="305" t="s">
        <v>23</v>
      </c>
      <c r="AY294" s="297" t="s">
        <v>145</v>
      </c>
      <c r="BK294" s="306">
        <f>SUM(BK295:BK296)</f>
        <v>0</v>
      </c>
    </row>
    <row r="295" spans="2:65" s="215" customFormat="1" ht="22.5" customHeight="1" x14ac:dyDescent="0.3">
      <c r="B295" s="310"/>
      <c r="C295" s="311" t="s">
        <v>438</v>
      </c>
      <c r="D295" s="311" t="s">
        <v>147</v>
      </c>
      <c r="E295" s="312" t="s">
        <v>1220</v>
      </c>
      <c r="F295" s="313" t="s">
        <v>1221</v>
      </c>
      <c r="G295" s="314" t="s">
        <v>1088</v>
      </c>
      <c r="H295" s="315">
        <v>1</v>
      </c>
      <c r="I295" s="316"/>
      <c r="J295" s="317">
        <f>ROUND(I295*H295,2)</f>
        <v>0</v>
      </c>
      <c r="K295" s="313" t="s">
        <v>919</v>
      </c>
      <c r="L295" s="216"/>
      <c r="M295" s="318" t="s">
        <v>3</v>
      </c>
      <c r="N295" s="319" t="s">
        <v>46</v>
      </c>
      <c r="O295" s="217"/>
      <c r="P295" s="320">
        <f>O295*H295</f>
        <v>0</v>
      </c>
      <c r="Q295" s="320">
        <v>0</v>
      </c>
      <c r="R295" s="320">
        <f>Q295*H295</f>
        <v>0</v>
      </c>
      <c r="S295" s="320">
        <v>0</v>
      </c>
      <c r="T295" s="321">
        <f>S295*H295</f>
        <v>0</v>
      </c>
      <c r="AR295" s="203" t="s">
        <v>872</v>
      </c>
      <c r="AT295" s="203" t="s">
        <v>147</v>
      </c>
      <c r="AU295" s="203" t="s">
        <v>98</v>
      </c>
      <c r="AY295" s="203" t="s">
        <v>145</v>
      </c>
      <c r="BE295" s="322">
        <f>IF(N295="základní",J295,0)</f>
        <v>0</v>
      </c>
      <c r="BF295" s="322">
        <f>IF(N295="snížená",J295,0)</f>
        <v>0</v>
      </c>
      <c r="BG295" s="322">
        <f>IF(N295="zákl. přenesená",J295,0)</f>
        <v>0</v>
      </c>
      <c r="BH295" s="322">
        <f>IF(N295="sníž. přenesená",J295,0)</f>
        <v>0</v>
      </c>
      <c r="BI295" s="322">
        <f>IF(N295="nulová",J295,0)</f>
        <v>0</v>
      </c>
      <c r="BJ295" s="203" t="s">
        <v>23</v>
      </c>
      <c r="BK295" s="322">
        <f>ROUND(I295*H295,2)</f>
        <v>0</v>
      </c>
      <c r="BL295" s="203" t="s">
        <v>872</v>
      </c>
      <c r="BM295" s="203" t="s">
        <v>1222</v>
      </c>
    </row>
    <row r="296" spans="2:65" s="215" customFormat="1" ht="30" customHeight="1" x14ac:dyDescent="0.3">
      <c r="B296" s="216"/>
      <c r="D296" s="323" t="s">
        <v>921</v>
      </c>
      <c r="F296" s="324" t="s">
        <v>1223</v>
      </c>
      <c r="I296" s="325"/>
      <c r="L296" s="216"/>
      <c r="M296" s="363"/>
      <c r="N296" s="364"/>
      <c r="O296" s="364"/>
      <c r="P296" s="364"/>
      <c r="Q296" s="364"/>
      <c r="R296" s="364"/>
      <c r="S296" s="364"/>
      <c r="T296" s="365"/>
      <c r="AT296" s="203" t="s">
        <v>921</v>
      </c>
      <c r="AU296" s="203" t="s">
        <v>98</v>
      </c>
    </row>
    <row r="297" spans="2:65" s="215" customFormat="1" ht="6.95" customHeight="1" x14ac:dyDescent="0.3">
      <c r="B297" s="246"/>
      <c r="C297" s="247"/>
      <c r="D297" s="247"/>
      <c r="E297" s="247"/>
      <c r="F297" s="247"/>
      <c r="G297" s="247"/>
      <c r="H297" s="247"/>
      <c r="I297" s="248"/>
      <c r="J297" s="247"/>
      <c r="K297" s="247"/>
      <c r="L297" s="216"/>
    </row>
    <row r="298" spans="2:65" x14ac:dyDescent="0.3">
      <c r="AT298" s="366"/>
    </row>
  </sheetData>
  <autoFilter ref="C83:K83"/>
  <mergeCells count="9">
    <mergeCell ref="E47:H47"/>
    <mergeCell ref="E74:H74"/>
    <mergeCell ref="E76:H76"/>
    <mergeCell ref="G1:H1"/>
    <mergeCell ref="L2:V2"/>
    <mergeCell ref="E7:H7"/>
    <mergeCell ref="E9:H9"/>
    <mergeCell ref="E24:H24"/>
    <mergeCell ref="E45:H45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fitToHeight="100" orientation="landscape" blackAndWhite="1" errors="blank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R298"/>
  <sheetViews>
    <sheetView showGridLines="0" workbookViewId="0">
      <pane ySplit="1" topLeftCell="A42" activePane="bottomLeft" state="frozen"/>
      <selection pane="bottomLeft"/>
    </sheetView>
  </sheetViews>
  <sheetFormatPr defaultColWidth="10.83203125" defaultRowHeight="13.5" x14ac:dyDescent="0.3"/>
  <cols>
    <col min="1" max="1" width="9.6640625" style="201" customWidth="1"/>
    <col min="2" max="2" width="2" style="201" customWidth="1"/>
    <col min="3" max="3" width="4.83203125" style="201" customWidth="1"/>
    <col min="4" max="4" width="5" style="201" customWidth="1"/>
    <col min="5" max="5" width="20" style="201" customWidth="1"/>
    <col min="6" max="6" width="87.5" style="201" customWidth="1"/>
    <col min="7" max="7" width="10.1640625" style="201" customWidth="1"/>
    <col min="8" max="8" width="13" style="201" customWidth="1"/>
    <col min="9" max="9" width="14.83203125" style="202" customWidth="1"/>
    <col min="10" max="10" width="27.33203125" style="201" customWidth="1"/>
    <col min="11" max="11" width="18" style="201" customWidth="1"/>
    <col min="12" max="12" width="10.83203125" style="201"/>
    <col min="13" max="18" width="0" style="201" hidden="1" customWidth="1"/>
    <col min="19" max="19" width="9.5" style="201" hidden="1" customWidth="1"/>
    <col min="20" max="20" width="34.6640625" style="201" hidden="1" customWidth="1"/>
    <col min="21" max="21" width="19" style="201" hidden="1" customWidth="1"/>
    <col min="22" max="22" width="14.33203125" style="201" customWidth="1"/>
    <col min="23" max="23" width="19" style="201" customWidth="1"/>
    <col min="24" max="24" width="14.33203125" style="201" customWidth="1"/>
    <col min="25" max="25" width="17.5" style="201" customWidth="1"/>
    <col min="26" max="26" width="12.83203125" style="201" customWidth="1"/>
    <col min="27" max="27" width="17.5" style="201" customWidth="1"/>
    <col min="28" max="28" width="19" style="201" customWidth="1"/>
    <col min="29" max="29" width="12.83203125" style="201" customWidth="1"/>
    <col min="30" max="30" width="17.5" style="201" customWidth="1"/>
    <col min="31" max="31" width="19" style="201" customWidth="1"/>
    <col min="32" max="43" width="10.83203125" style="201"/>
    <col min="44" max="65" width="0" style="201" hidden="1" customWidth="1"/>
    <col min="66" max="256" width="10.83203125" style="201"/>
    <col min="257" max="257" width="9.6640625" style="201" customWidth="1"/>
    <col min="258" max="258" width="2" style="201" customWidth="1"/>
    <col min="259" max="259" width="4.83203125" style="201" customWidth="1"/>
    <col min="260" max="260" width="5" style="201" customWidth="1"/>
    <col min="261" max="261" width="20" style="201" customWidth="1"/>
    <col min="262" max="262" width="87.5" style="201" customWidth="1"/>
    <col min="263" max="263" width="10.1640625" style="201" customWidth="1"/>
    <col min="264" max="264" width="13" style="201" customWidth="1"/>
    <col min="265" max="265" width="14.83203125" style="201" customWidth="1"/>
    <col min="266" max="266" width="27.33203125" style="201" customWidth="1"/>
    <col min="267" max="267" width="18" style="201" customWidth="1"/>
    <col min="268" max="268" width="10.83203125" style="201"/>
    <col min="269" max="277" width="0" style="201" hidden="1" customWidth="1"/>
    <col min="278" max="278" width="14.33203125" style="201" customWidth="1"/>
    <col min="279" max="279" width="19" style="201" customWidth="1"/>
    <col min="280" max="280" width="14.33203125" style="201" customWidth="1"/>
    <col min="281" max="281" width="17.5" style="201" customWidth="1"/>
    <col min="282" max="282" width="12.83203125" style="201" customWidth="1"/>
    <col min="283" max="283" width="17.5" style="201" customWidth="1"/>
    <col min="284" max="284" width="19" style="201" customWidth="1"/>
    <col min="285" max="285" width="12.83203125" style="201" customWidth="1"/>
    <col min="286" max="286" width="17.5" style="201" customWidth="1"/>
    <col min="287" max="287" width="19" style="201" customWidth="1"/>
    <col min="288" max="299" width="10.83203125" style="201"/>
    <col min="300" max="321" width="0" style="201" hidden="1" customWidth="1"/>
    <col min="322" max="512" width="10.83203125" style="201"/>
    <col min="513" max="513" width="9.6640625" style="201" customWidth="1"/>
    <col min="514" max="514" width="2" style="201" customWidth="1"/>
    <col min="515" max="515" width="4.83203125" style="201" customWidth="1"/>
    <col min="516" max="516" width="5" style="201" customWidth="1"/>
    <col min="517" max="517" width="20" style="201" customWidth="1"/>
    <col min="518" max="518" width="87.5" style="201" customWidth="1"/>
    <col min="519" max="519" width="10.1640625" style="201" customWidth="1"/>
    <col min="520" max="520" width="13" style="201" customWidth="1"/>
    <col min="521" max="521" width="14.83203125" style="201" customWidth="1"/>
    <col min="522" max="522" width="27.33203125" style="201" customWidth="1"/>
    <col min="523" max="523" width="18" style="201" customWidth="1"/>
    <col min="524" max="524" width="10.83203125" style="201"/>
    <col min="525" max="533" width="0" style="201" hidden="1" customWidth="1"/>
    <col min="534" max="534" width="14.33203125" style="201" customWidth="1"/>
    <col min="535" max="535" width="19" style="201" customWidth="1"/>
    <col min="536" max="536" width="14.33203125" style="201" customWidth="1"/>
    <col min="537" max="537" width="17.5" style="201" customWidth="1"/>
    <col min="538" max="538" width="12.83203125" style="201" customWidth="1"/>
    <col min="539" max="539" width="17.5" style="201" customWidth="1"/>
    <col min="540" max="540" width="19" style="201" customWidth="1"/>
    <col min="541" max="541" width="12.83203125" style="201" customWidth="1"/>
    <col min="542" max="542" width="17.5" style="201" customWidth="1"/>
    <col min="543" max="543" width="19" style="201" customWidth="1"/>
    <col min="544" max="555" width="10.83203125" style="201"/>
    <col min="556" max="577" width="0" style="201" hidden="1" customWidth="1"/>
    <col min="578" max="768" width="10.83203125" style="201"/>
    <col min="769" max="769" width="9.6640625" style="201" customWidth="1"/>
    <col min="770" max="770" width="2" style="201" customWidth="1"/>
    <col min="771" max="771" width="4.83203125" style="201" customWidth="1"/>
    <col min="772" max="772" width="5" style="201" customWidth="1"/>
    <col min="773" max="773" width="20" style="201" customWidth="1"/>
    <col min="774" max="774" width="87.5" style="201" customWidth="1"/>
    <col min="775" max="775" width="10.1640625" style="201" customWidth="1"/>
    <col min="776" max="776" width="13" style="201" customWidth="1"/>
    <col min="777" max="777" width="14.83203125" style="201" customWidth="1"/>
    <col min="778" max="778" width="27.33203125" style="201" customWidth="1"/>
    <col min="779" max="779" width="18" style="201" customWidth="1"/>
    <col min="780" max="780" width="10.83203125" style="201"/>
    <col min="781" max="789" width="0" style="201" hidden="1" customWidth="1"/>
    <col min="790" max="790" width="14.33203125" style="201" customWidth="1"/>
    <col min="791" max="791" width="19" style="201" customWidth="1"/>
    <col min="792" max="792" width="14.33203125" style="201" customWidth="1"/>
    <col min="793" max="793" width="17.5" style="201" customWidth="1"/>
    <col min="794" max="794" width="12.83203125" style="201" customWidth="1"/>
    <col min="795" max="795" width="17.5" style="201" customWidth="1"/>
    <col min="796" max="796" width="19" style="201" customWidth="1"/>
    <col min="797" max="797" width="12.83203125" style="201" customWidth="1"/>
    <col min="798" max="798" width="17.5" style="201" customWidth="1"/>
    <col min="799" max="799" width="19" style="201" customWidth="1"/>
    <col min="800" max="811" width="10.83203125" style="201"/>
    <col min="812" max="833" width="0" style="201" hidden="1" customWidth="1"/>
    <col min="834" max="1024" width="10.83203125" style="201"/>
    <col min="1025" max="1025" width="9.6640625" style="201" customWidth="1"/>
    <col min="1026" max="1026" width="2" style="201" customWidth="1"/>
    <col min="1027" max="1027" width="4.83203125" style="201" customWidth="1"/>
    <col min="1028" max="1028" width="5" style="201" customWidth="1"/>
    <col min="1029" max="1029" width="20" style="201" customWidth="1"/>
    <col min="1030" max="1030" width="87.5" style="201" customWidth="1"/>
    <col min="1031" max="1031" width="10.1640625" style="201" customWidth="1"/>
    <col min="1032" max="1032" width="13" style="201" customWidth="1"/>
    <col min="1033" max="1033" width="14.83203125" style="201" customWidth="1"/>
    <col min="1034" max="1034" width="27.33203125" style="201" customWidth="1"/>
    <col min="1035" max="1035" width="18" style="201" customWidth="1"/>
    <col min="1036" max="1036" width="10.83203125" style="201"/>
    <col min="1037" max="1045" width="0" style="201" hidden="1" customWidth="1"/>
    <col min="1046" max="1046" width="14.33203125" style="201" customWidth="1"/>
    <col min="1047" max="1047" width="19" style="201" customWidth="1"/>
    <col min="1048" max="1048" width="14.33203125" style="201" customWidth="1"/>
    <col min="1049" max="1049" width="17.5" style="201" customWidth="1"/>
    <col min="1050" max="1050" width="12.83203125" style="201" customWidth="1"/>
    <col min="1051" max="1051" width="17.5" style="201" customWidth="1"/>
    <col min="1052" max="1052" width="19" style="201" customWidth="1"/>
    <col min="1053" max="1053" width="12.83203125" style="201" customWidth="1"/>
    <col min="1054" max="1054" width="17.5" style="201" customWidth="1"/>
    <col min="1055" max="1055" width="19" style="201" customWidth="1"/>
    <col min="1056" max="1067" width="10.83203125" style="201"/>
    <col min="1068" max="1089" width="0" style="201" hidden="1" customWidth="1"/>
    <col min="1090" max="1280" width="10.83203125" style="201"/>
    <col min="1281" max="1281" width="9.6640625" style="201" customWidth="1"/>
    <col min="1282" max="1282" width="2" style="201" customWidth="1"/>
    <col min="1283" max="1283" width="4.83203125" style="201" customWidth="1"/>
    <col min="1284" max="1284" width="5" style="201" customWidth="1"/>
    <col min="1285" max="1285" width="20" style="201" customWidth="1"/>
    <col min="1286" max="1286" width="87.5" style="201" customWidth="1"/>
    <col min="1287" max="1287" width="10.1640625" style="201" customWidth="1"/>
    <col min="1288" max="1288" width="13" style="201" customWidth="1"/>
    <col min="1289" max="1289" width="14.83203125" style="201" customWidth="1"/>
    <col min="1290" max="1290" width="27.33203125" style="201" customWidth="1"/>
    <col min="1291" max="1291" width="18" style="201" customWidth="1"/>
    <col min="1292" max="1292" width="10.83203125" style="201"/>
    <col min="1293" max="1301" width="0" style="201" hidden="1" customWidth="1"/>
    <col min="1302" max="1302" width="14.33203125" style="201" customWidth="1"/>
    <col min="1303" max="1303" width="19" style="201" customWidth="1"/>
    <col min="1304" max="1304" width="14.33203125" style="201" customWidth="1"/>
    <col min="1305" max="1305" width="17.5" style="201" customWidth="1"/>
    <col min="1306" max="1306" width="12.83203125" style="201" customWidth="1"/>
    <col min="1307" max="1307" width="17.5" style="201" customWidth="1"/>
    <col min="1308" max="1308" width="19" style="201" customWidth="1"/>
    <col min="1309" max="1309" width="12.83203125" style="201" customWidth="1"/>
    <col min="1310" max="1310" width="17.5" style="201" customWidth="1"/>
    <col min="1311" max="1311" width="19" style="201" customWidth="1"/>
    <col min="1312" max="1323" width="10.83203125" style="201"/>
    <col min="1324" max="1345" width="0" style="201" hidden="1" customWidth="1"/>
    <col min="1346" max="1536" width="10.83203125" style="201"/>
    <col min="1537" max="1537" width="9.6640625" style="201" customWidth="1"/>
    <col min="1538" max="1538" width="2" style="201" customWidth="1"/>
    <col min="1539" max="1539" width="4.83203125" style="201" customWidth="1"/>
    <col min="1540" max="1540" width="5" style="201" customWidth="1"/>
    <col min="1541" max="1541" width="20" style="201" customWidth="1"/>
    <col min="1542" max="1542" width="87.5" style="201" customWidth="1"/>
    <col min="1543" max="1543" width="10.1640625" style="201" customWidth="1"/>
    <col min="1544" max="1544" width="13" style="201" customWidth="1"/>
    <col min="1545" max="1545" width="14.83203125" style="201" customWidth="1"/>
    <col min="1546" max="1546" width="27.33203125" style="201" customWidth="1"/>
    <col min="1547" max="1547" width="18" style="201" customWidth="1"/>
    <col min="1548" max="1548" width="10.83203125" style="201"/>
    <col min="1549" max="1557" width="0" style="201" hidden="1" customWidth="1"/>
    <col min="1558" max="1558" width="14.33203125" style="201" customWidth="1"/>
    <col min="1559" max="1559" width="19" style="201" customWidth="1"/>
    <col min="1560" max="1560" width="14.33203125" style="201" customWidth="1"/>
    <col min="1561" max="1561" width="17.5" style="201" customWidth="1"/>
    <col min="1562" max="1562" width="12.83203125" style="201" customWidth="1"/>
    <col min="1563" max="1563" width="17.5" style="201" customWidth="1"/>
    <col min="1564" max="1564" width="19" style="201" customWidth="1"/>
    <col min="1565" max="1565" width="12.83203125" style="201" customWidth="1"/>
    <col min="1566" max="1566" width="17.5" style="201" customWidth="1"/>
    <col min="1567" max="1567" width="19" style="201" customWidth="1"/>
    <col min="1568" max="1579" width="10.83203125" style="201"/>
    <col min="1580" max="1601" width="0" style="201" hidden="1" customWidth="1"/>
    <col min="1602" max="1792" width="10.83203125" style="201"/>
    <col min="1793" max="1793" width="9.6640625" style="201" customWidth="1"/>
    <col min="1794" max="1794" width="2" style="201" customWidth="1"/>
    <col min="1795" max="1795" width="4.83203125" style="201" customWidth="1"/>
    <col min="1796" max="1796" width="5" style="201" customWidth="1"/>
    <col min="1797" max="1797" width="20" style="201" customWidth="1"/>
    <col min="1798" max="1798" width="87.5" style="201" customWidth="1"/>
    <col min="1799" max="1799" width="10.1640625" style="201" customWidth="1"/>
    <col min="1800" max="1800" width="13" style="201" customWidth="1"/>
    <col min="1801" max="1801" width="14.83203125" style="201" customWidth="1"/>
    <col min="1802" max="1802" width="27.33203125" style="201" customWidth="1"/>
    <col min="1803" max="1803" width="18" style="201" customWidth="1"/>
    <col min="1804" max="1804" width="10.83203125" style="201"/>
    <col min="1805" max="1813" width="0" style="201" hidden="1" customWidth="1"/>
    <col min="1814" max="1814" width="14.33203125" style="201" customWidth="1"/>
    <col min="1815" max="1815" width="19" style="201" customWidth="1"/>
    <col min="1816" max="1816" width="14.33203125" style="201" customWidth="1"/>
    <col min="1817" max="1817" width="17.5" style="201" customWidth="1"/>
    <col min="1818" max="1818" width="12.83203125" style="201" customWidth="1"/>
    <col min="1819" max="1819" width="17.5" style="201" customWidth="1"/>
    <col min="1820" max="1820" width="19" style="201" customWidth="1"/>
    <col min="1821" max="1821" width="12.83203125" style="201" customWidth="1"/>
    <col min="1822" max="1822" width="17.5" style="201" customWidth="1"/>
    <col min="1823" max="1823" width="19" style="201" customWidth="1"/>
    <col min="1824" max="1835" width="10.83203125" style="201"/>
    <col min="1836" max="1857" width="0" style="201" hidden="1" customWidth="1"/>
    <col min="1858" max="2048" width="10.83203125" style="201"/>
    <col min="2049" max="2049" width="9.6640625" style="201" customWidth="1"/>
    <col min="2050" max="2050" width="2" style="201" customWidth="1"/>
    <col min="2051" max="2051" width="4.83203125" style="201" customWidth="1"/>
    <col min="2052" max="2052" width="5" style="201" customWidth="1"/>
    <col min="2053" max="2053" width="20" style="201" customWidth="1"/>
    <col min="2054" max="2054" width="87.5" style="201" customWidth="1"/>
    <col min="2055" max="2055" width="10.1640625" style="201" customWidth="1"/>
    <col min="2056" max="2056" width="13" style="201" customWidth="1"/>
    <col min="2057" max="2057" width="14.83203125" style="201" customWidth="1"/>
    <col min="2058" max="2058" width="27.33203125" style="201" customWidth="1"/>
    <col min="2059" max="2059" width="18" style="201" customWidth="1"/>
    <col min="2060" max="2060" width="10.83203125" style="201"/>
    <col min="2061" max="2069" width="0" style="201" hidden="1" customWidth="1"/>
    <col min="2070" max="2070" width="14.33203125" style="201" customWidth="1"/>
    <col min="2071" max="2071" width="19" style="201" customWidth="1"/>
    <col min="2072" max="2072" width="14.33203125" style="201" customWidth="1"/>
    <col min="2073" max="2073" width="17.5" style="201" customWidth="1"/>
    <col min="2074" max="2074" width="12.83203125" style="201" customWidth="1"/>
    <col min="2075" max="2075" width="17.5" style="201" customWidth="1"/>
    <col min="2076" max="2076" width="19" style="201" customWidth="1"/>
    <col min="2077" max="2077" width="12.83203125" style="201" customWidth="1"/>
    <col min="2078" max="2078" width="17.5" style="201" customWidth="1"/>
    <col min="2079" max="2079" width="19" style="201" customWidth="1"/>
    <col min="2080" max="2091" width="10.83203125" style="201"/>
    <col min="2092" max="2113" width="0" style="201" hidden="1" customWidth="1"/>
    <col min="2114" max="2304" width="10.83203125" style="201"/>
    <col min="2305" max="2305" width="9.6640625" style="201" customWidth="1"/>
    <col min="2306" max="2306" width="2" style="201" customWidth="1"/>
    <col min="2307" max="2307" width="4.83203125" style="201" customWidth="1"/>
    <col min="2308" max="2308" width="5" style="201" customWidth="1"/>
    <col min="2309" max="2309" width="20" style="201" customWidth="1"/>
    <col min="2310" max="2310" width="87.5" style="201" customWidth="1"/>
    <col min="2311" max="2311" width="10.1640625" style="201" customWidth="1"/>
    <col min="2312" max="2312" width="13" style="201" customWidth="1"/>
    <col min="2313" max="2313" width="14.83203125" style="201" customWidth="1"/>
    <col min="2314" max="2314" width="27.33203125" style="201" customWidth="1"/>
    <col min="2315" max="2315" width="18" style="201" customWidth="1"/>
    <col min="2316" max="2316" width="10.83203125" style="201"/>
    <col min="2317" max="2325" width="0" style="201" hidden="1" customWidth="1"/>
    <col min="2326" max="2326" width="14.33203125" style="201" customWidth="1"/>
    <col min="2327" max="2327" width="19" style="201" customWidth="1"/>
    <col min="2328" max="2328" width="14.33203125" style="201" customWidth="1"/>
    <col min="2329" max="2329" width="17.5" style="201" customWidth="1"/>
    <col min="2330" max="2330" width="12.83203125" style="201" customWidth="1"/>
    <col min="2331" max="2331" width="17.5" style="201" customWidth="1"/>
    <col min="2332" max="2332" width="19" style="201" customWidth="1"/>
    <col min="2333" max="2333" width="12.83203125" style="201" customWidth="1"/>
    <col min="2334" max="2334" width="17.5" style="201" customWidth="1"/>
    <col min="2335" max="2335" width="19" style="201" customWidth="1"/>
    <col min="2336" max="2347" width="10.83203125" style="201"/>
    <col min="2348" max="2369" width="0" style="201" hidden="1" customWidth="1"/>
    <col min="2370" max="2560" width="10.83203125" style="201"/>
    <col min="2561" max="2561" width="9.6640625" style="201" customWidth="1"/>
    <col min="2562" max="2562" width="2" style="201" customWidth="1"/>
    <col min="2563" max="2563" width="4.83203125" style="201" customWidth="1"/>
    <col min="2564" max="2564" width="5" style="201" customWidth="1"/>
    <col min="2565" max="2565" width="20" style="201" customWidth="1"/>
    <col min="2566" max="2566" width="87.5" style="201" customWidth="1"/>
    <col min="2567" max="2567" width="10.1640625" style="201" customWidth="1"/>
    <col min="2568" max="2568" width="13" style="201" customWidth="1"/>
    <col min="2569" max="2569" width="14.83203125" style="201" customWidth="1"/>
    <col min="2570" max="2570" width="27.33203125" style="201" customWidth="1"/>
    <col min="2571" max="2571" width="18" style="201" customWidth="1"/>
    <col min="2572" max="2572" width="10.83203125" style="201"/>
    <col min="2573" max="2581" width="0" style="201" hidden="1" customWidth="1"/>
    <col min="2582" max="2582" width="14.33203125" style="201" customWidth="1"/>
    <col min="2583" max="2583" width="19" style="201" customWidth="1"/>
    <col min="2584" max="2584" width="14.33203125" style="201" customWidth="1"/>
    <col min="2585" max="2585" width="17.5" style="201" customWidth="1"/>
    <col min="2586" max="2586" width="12.83203125" style="201" customWidth="1"/>
    <col min="2587" max="2587" width="17.5" style="201" customWidth="1"/>
    <col min="2588" max="2588" width="19" style="201" customWidth="1"/>
    <col min="2589" max="2589" width="12.83203125" style="201" customWidth="1"/>
    <col min="2590" max="2590" width="17.5" style="201" customWidth="1"/>
    <col min="2591" max="2591" width="19" style="201" customWidth="1"/>
    <col min="2592" max="2603" width="10.83203125" style="201"/>
    <col min="2604" max="2625" width="0" style="201" hidden="1" customWidth="1"/>
    <col min="2626" max="2816" width="10.83203125" style="201"/>
    <col min="2817" max="2817" width="9.6640625" style="201" customWidth="1"/>
    <col min="2818" max="2818" width="2" style="201" customWidth="1"/>
    <col min="2819" max="2819" width="4.83203125" style="201" customWidth="1"/>
    <col min="2820" max="2820" width="5" style="201" customWidth="1"/>
    <col min="2821" max="2821" width="20" style="201" customWidth="1"/>
    <col min="2822" max="2822" width="87.5" style="201" customWidth="1"/>
    <col min="2823" max="2823" width="10.1640625" style="201" customWidth="1"/>
    <col min="2824" max="2824" width="13" style="201" customWidth="1"/>
    <col min="2825" max="2825" width="14.83203125" style="201" customWidth="1"/>
    <col min="2826" max="2826" width="27.33203125" style="201" customWidth="1"/>
    <col min="2827" max="2827" width="18" style="201" customWidth="1"/>
    <col min="2828" max="2828" width="10.83203125" style="201"/>
    <col min="2829" max="2837" width="0" style="201" hidden="1" customWidth="1"/>
    <col min="2838" max="2838" width="14.33203125" style="201" customWidth="1"/>
    <col min="2839" max="2839" width="19" style="201" customWidth="1"/>
    <col min="2840" max="2840" width="14.33203125" style="201" customWidth="1"/>
    <col min="2841" max="2841" width="17.5" style="201" customWidth="1"/>
    <col min="2842" max="2842" width="12.83203125" style="201" customWidth="1"/>
    <col min="2843" max="2843" width="17.5" style="201" customWidth="1"/>
    <col min="2844" max="2844" width="19" style="201" customWidth="1"/>
    <col min="2845" max="2845" width="12.83203125" style="201" customWidth="1"/>
    <col min="2846" max="2846" width="17.5" style="201" customWidth="1"/>
    <col min="2847" max="2847" width="19" style="201" customWidth="1"/>
    <col min="2848" max="2859" width="10.83203125" style="201"/>
    <col min="2860" max="2881" width="0" style="201" hidden="1" customWidth="1"/>
    <col min="2882" max="3072" width="10.83203125" style="201"/>
    <col min="3073" max="3073" width="9.6640625" style="201" customWidth="1"/>
    <col min="3074" max="3074" width="2" style="201" customWidth="1"/>
    <col min="3075" max="3075" width="4.83203125" style="201" customWidth="1"/>
    <col min="3076" max="3076" width="5" style="201" customWidth="1"/>
    <col min="3077" max="3077" width="20" style="201" customWidth="1"/>
    <col min="3078" max="3078" width="87.5" style="201" customWidth="1"/>
    <col min="3079" max="3079" width="10.1640625" style="201" customWidth="1"/>
    <col min="3080" max="3080" width="13" style="201" customWidth="1"/>
    <col min="3081" max="3081" width="14.83203125" style="201" customWidth="1"/>
    <col min="3082" max="3082" width="27.33203125" style="201" customWidth="1"/>
    <col min="3083" max="3083" width="18" style="201" customWidth="1"/>
    <col min="3084" max="3084" width="10.83203125" style="201"/>
    <col min="3085" max="3093" width="0" style="201" hidden="1" customWidth="1"/>
    <col min="3094" max="3094" width="14.33203125" style="201" customWidth="1"/>
    <col min="3095" max="3095" width="19" style="201" customWidth="1"/>
    <col min="3096" max="3096" width="14.33203125" style="201" customWidth="1"/>
    <col min="3097" max="3097" width="17.5" style="201" customWidth="1"/>
    <col min="3098" max="3098" width="12.83203125" style="201" customWidth="1"/>
    <col min="3099" max="3099" width="17.5" style="201" customWidth="1"/>
    <col min="3100" max="3100" width="19" style="201" customWidth="1"/>
    <col min="3101" max="3101" width="12.83203125" style="201" customWidth="1"/>
    <col min="3102" max="3102" width="17.5" style="201" customWidth="1"/>
    <col min="3103" max="3103" width="19" style="201" customWidth="1"/>
    <col min="3104" max="3115" width="10.83203125" style="201"/>
    <col min="3116" max="3137" width="0" style="201" hidden="1" customWidth="1"/>
    <col min="3138" max="3328" width="10.83203125" style="201"/>
    <col min="3329" max="3329" width="9.6640625" style="201" customWidth="1"/>
    <col min="3330" max="3330" width="2" style="201" customWidth="1"/>
    <col min="3331" max="3331" width="4.83203125" style="201" customWidth="1"/>
    <col min="3332" max="3332" width="5" style="201" customWidth="1"/>
    <col min="3333" max="3333" width="20" style="201" customWidth="1"/>
    <col min="3334" max="3334" width="87.5" style="201" customWidth="1"/>
    <col min="3335" max="3335" width="10.1640625" style="201" customWidth="1"/>
    <col min="3336" max="3336" width="13" style="201" customWidth="1"/>
    <col min="3337" max="3337" width="14.83203125" style="201" customWidth="1"/>
    <col min="3338" max="3338" width="27.33203125" style="201" customWidth="1"/>
    <col min="3339" max="3339" width="18" style="201" customWidth="1"/>
    <col min="3340" max="3340" width="10.83203125" style="201"/>
    <col min="3341" max="3349" width="0" style="201" hidden="1" customWidth="1"/>
    <col min="3350" max="3350" width="14.33203125" style="201" customWidth="1"/>
    <col min="3351" max="3351" width="19" style="201" customWidth="1"/>
    <col min="3352" max="3352" width="14.33203125" style="201" customWidth="1"/>
    <col min="3353" max="3353" width="17.5" style="201" customWidth="1"/>
    <col min="3354" max="3354" width="12.83203125" style="201" customWidth="1"/>
    <col min="3355" max="3355" width="17.5" style="201" customWidth="1"/>
    <col min="3356" max="3356" width="19" style="201" customWidth="1"/>
    <col min="3357" max="3357" width="12.83203125" style="201" customWidth="1"/>
    <col min="3358" max="3358" width="17.5" style="201" customWidth="1"/>
    <col min="3359" max="3359" width="19" style="201" customWidth="1"/>
    <col min="3360" max="3371" width="10.83203125" style="201"/>
    <col min="3372" max="3393" width="0" style="201" hidden="1" customWidth="1"/>
    <col min="3394" max="3584" width="10.83203125" style="201"/>
    <col min="3585" max="3585" width="9.6640625" style="201" customWidth="1"/>
    <col min="3586" max="3586" width="2" style="201" customWidth="1"/>
    <col min="3587" max="3587" width="4.83203125" style="201" customWidth="1"/>
    <col min="3588" max="3588" width="5" style="201" customWidth="1"/>
    <col min="3589" max="3589" width="20" style="201" customWidth="1"/>
    <col min="3590" max="3590" width="87.5" style="201" customWidth="1"/>
    <col min="3591" max="3591" width="10.1640625" style="201" customWidth="1"/>
    <col min="3592" max="3592" width="13" style="201" customWidth="1"/>
    <col min="3593" max="3593" width="14.83203125" style="201" customWidth="1"/>
    <col min="3594" max="3594" width="27.33203125" style="201" customWidth="1"/>
    <col min="3595" max="3595" width="18" style="201" customWidth="1"/>
    <col min="3596" max="3596" width="10.83203125" style="201"/>
    <col min="3597" max="3605" width="0" style="201" hidden="1" customWidth="1"/>
    <col min="3606" max="3606" width="14.33203125" style="201" customWidth="1"/>
    <col min="3607" max="3607" width="19" style="201" customWidth="1"/>
    <col min="3608" max="3608" width="14.33203125" style="201" customWidth="1"/>
    <col min="3609" max="3609" width="17.5" style="201" customWidth="1"/>
    <col min="3610" max="3610" width="12.83203125" style="201" customWidth="1"/>
    <col min="3611" max="3611" width="17.5" style="201" customWidth="1"/>
    <col min="3612" max="3612" width="19" style="201" customWidth="1"/>
    <col min="3613" max="3613" width="12.83203125" style="201" customWidth="1"/>
    <col min="3614" max="3614" width="17.5" style="201" customWidth="1"/>
    <col min="3615" max="3615" width="19" style="201" customWidth="1"/>
    <col min="3616" max="3627" width="10.83203125" style="201"/>
    <col min="3628" max="3649" width="0" style="201" hidden="1" customWidth="1"/>
    <col min="3650" max="3840" width="10.83203125" style="201"/>
    <col min="3841" max="3841" width="9.6640625" style="201" customWidth="1"/>
    <col min="3842" max="3842" width="2" style="201" customWidth="1"/>
    <col min="3843" max="3843" width="4.83203125" style="201" customWidth="1"/>
    <col min="3844" max="3844" width="5" style="201" customWidth="1"/>
    <col min="3845" max="3845" width="20" style="201" customWidth="1"/>
    <col min="3846" max="3846" width="87.5" style="201" customWidth="1"/>
    <col min="3847" max="3847" width="10.1640625" style="201" customWidth="1"/>
    <col min="3848" max="3848" width="13" style="201" customWidth="1"/>
    <col min="3849" max="3849" width="14.83203125" style="201" customWidth="1"/>
    <col min="3850" max="3850" width="27.33203125" style="201" customWidth="1"/>
    <col min="3851" max="3851" width="18" style="201" customWidth="1"/>
    <col min="3852" max="3852" width="10.83203125" style="201"/>
    <col min="3853" max="3861" width="0" style="201" hidden="1" customWidth="1"/>
    <col min="3862" max="3862" width="14.33203125" style="201" customWidth="1"/>
    <col min="3863" max="3863" width="19" style="201" customWidth="1"/>
    <col min="3864" max="3864" width="14.33203125" style="201" customWidth="1"/>
    <col min="3865" max="3865" width="17.5" style="201" customWidth="1"/>
    <col min="3866" max="3866" width="12.83203125" style="201" customWidth="1"/>
    <col min="3867" max="3867" width="17.5" style="201" customWidth="1"/>
    <col min="3868" max="3868" width="19" style="201" customWidth="1"/>
    <col min="3869" max="3869" width="12.83203125" style="201" customWidth="1"/>
    <col min="3870" max="3870" width="17.5" style="201" customWidth="1"/>
    <col min="3871" max="3871" width="19" style="201" customWidth="1"/>
    <col min="3872" max="3883" width="10.83203125" style="201"/>
    <col min="3884" max="3905" width="0" style="201" hidden="1" customWidth="1"/>
    <col min="3906" max="4096" width="10.83203125" style="201"/>
    <col min="4097" max="4097" width="9.6640625" style="201" customWidth="1"/>
    <col min="4098" max="4098" width="2" style="201" customWidth="1"/>
    <col min="4099" max="4099" width="4.83203125" style="201" customWidth="1"/>
    <col min="4100" max="4100" width="5" style="201" customWidth="1"/>
    <col min="4101" max="4101" width="20" style="201" customWidth="1"/>
    <col min="4102" max="4102" width="87.5" style="201" customWidth="1"/>
    <col min="4103" max="4103" width="10.1640625" style="201" customWidth="1"/>
    <col min="4104" max="4104" width="13" style="201" customWidth="1"/>
    <col min="4105" max="4105" width="14.83203125" style="201" customWidth="1"/>
    <col min="4106" max="4106" width="27.33203125" style="201" customWidth="1"/>
    <col min="4107" max="4107" width="18" style="201" customWidth="1"/>
    <col min="4108" max="4108" width="10.83203125" style="201"/>
    <col min="4109" max="4117" width="0" style="201" hidden="1" customWidth="1"/>
    <col min="4118" max="4118" width="14.33203125" style="201" customWidth="1"/>
    <col min="4119" max="4119" width="19" style="201" customWidth="1"/>
    <col min="4120" max="4120" width="14.33203125" style="201" customWidth="1"/>
    <col min="4121" max="4121" width="17.5" style="201" customWidth="1"/>
    <col min="4122" max="4122" width="12.83203125" style="201" customWidth="1"/>
    <col min="4123" max="4123" width="17.5" style="201" customWidth="1"/>
    <col min="4124" max="4124" width="19" style="201" customWidth="1"/>
    <col min="4125" max="4125" width="12.83203125" style="201" customWidth="1"/>
    <col min="4126" max="4126" width="17.5" style="201" customWidth="1"/>
    <col min="4127" max="4127" width="19" style="201" customWidth="1"/>
    <col min="4128" max="4139" width="10.83203125" style="201"/>
    <col min="4140" max="4161" width="0" style="201" hidden="1" customWidth="1"/>
    <col min="4162" max="4352" width="10.83203125" style="201"/>
    <col min="4353" max="4353" width="9.6640625" style="201" customWidth="1"/>
    <col min="4354" max="4354" width="2" style="201" customWidth="1"/>
    <col min="4355" max="4355" width="4.83203125" style="201" customWidth="1"/>
    <col min="4356" max="4356" width="5" style="201" customWidth="1"/>
    <col min="4357" max="4357" width="20" style="201" customWidth="1"/>
    <col min="4358" max="4358" width="87.5" style="201" customWidth="1"/>
    <col min="4359" max="4359" width="10.1640625" style="201" customWidth="1"/>
    <col min="4360" max="4360" width="13" style="201" customWidth="1"/>
    <col min="4361" max="4361" width="14.83203125" style="201" customWidth="1"/>
    <col min="4362" max="4362" width="27.33203125" style="201" customWidth="1"/>
    <col min="4363" max="4363" width="18" style="201" customWidth="1"/>
    <col min="4364" max="4364" width="10.83203125" style="201"/>
    <col min="4365" max="4373" width="0" style="201" hidden="1" customWidth="1"/>
    <col min="4374" max="4374" width="14.33203125" style="201" customWidth="1"/>
    <col min="4375" max="4375" width="19" style="201" customWidth="1"/>
    <col min="4376" max="4376" width="14.33203125" style="201" customWidth="1"/>
    <col min="4377" max="4377" width="17.5" style="201" customWidth="1"/>
    <col min="4378" max="4378" width="12.83203125" style="201" customWidth="1"/>
    <col min="4379" max="4379" width="17.5" style="201" customWidth="1"/>
    <col min="4380" max="4380" width="19" style="201" customWidth="1"/>
    <col min="4381" max="4381" width="12.83203125" style="201" customWidth="1"/>
    <col min="4382" max="4382" width="17.5" style="201" customWidth="1"/>
    <col min="4383" max="4383" width="19" style="201" customWidth="1"/>
    <col min="4384" max="4395" width="10.83203125" style="201"/>
    <col min="4396" max="4417" width="0" style="201" hidden="1" customWidth="1"/>
    <col min="4418" max="4608" width="10.83203125" style="201"/>
    <col min="4609" max="4609" width="9.6640625" style="201" customWidth="1"/>
    <col min="4610" max="4610" width="2" style="201" customWidth="1"/>
    <col min="4611" max="4611" width="4.83203125" style="201" customWidth="1"/>
    <col min="4612" max="4612" width="5" style="201" customWidth="1"/>
    <col min="4613" max="4613" width="20" style="201" customWidth="1"/>
    <col min="4614" max="4614" width="87.5" style="201" customWidth="1"/>
    <col min="4615" max="4615" width="10.1640625" style="201" customWidth="1"/>
    <col min="4616" max="4616" width="13" style="201" customWidth="1"/>
    <col min="4617" max="4617" width="14.83203125" style="201" customWidth="1"/>
    <col min="4618" max="4618" width="27.33203125" style="201" customWidth="1"/>
    <col min="4619" max="4619" width="18" style="201" customWidth="1"/>
    <col min="4620" max="4620" width="10.83203125" style="201"/>
    <col min="4621" max="4629" width="0" style="201" hidden="1" customWidth="1"/>
    <col min="4630" max="4630" width="14.33203125" style="201" customWidth="1"/>
    <col min="4631" max="4631" width="19" style="201" customWidth="1"/>
    <col min="4632" max="4632" width="14.33203125" style="201" customWidth="1"/>
    <col min="4633" max="4633" width="17.5" style="201" customWidth="1"/>
    <col min="4634" max="4634" width="12.83203125" style="201" customWidth="1"/>
    <col min="4635" max="4635" width="17.5" style="201" customWidth="1"/>
    <col min="4636" max="4636" width="19" style="201" customWidth="1"/>
    <col min="4637" max="4637" width="12.83203125" style="201" customWidth="1"/>
    <col min="4638" max="4638" width="17.5" style="201" customWidth="1"/>
    <col min="4639" max="4639" width="19" style="201" customWidth="1"/>
    <col min="4640" max="4651" width="10.83203125" style="201"/>
    <col min="4652" max="4673" width="0" style="201" hidden="1" customWidth="1"/>
    <col min="4674" max="4864" width="10.83203125" style="201"/>
    <col min="4865" max="4865" width="9.6640625" style="201" customWidth="1"/>
    <col min="4866" max="4866" width="2" style="201" customWidth="1"/>
    <col min="4867" max="4867" width="4.83203125" style="201" customWidth="1"/>
    <col min="4868" max="4868" width="5" style="201" customWidth="1"/>
    <col min="4869" max="4869" width="20" style="201" customWidth="1"/>
    <col min="4870" max="4870" width="87.5" style="201" customWidth="1"/>
    <col min="4871" max="4871" width="10.1640625" style="201" customWidth="1"/>
    <col min="4872" max="4872" width="13" style="201" customWidth="1"/>
    <col min="4873" max="4873" width="14.83203125" style="201" customWidth="1"/>
    <col min="4874" max="4874" width="27.33203125" style="201" customWidth="1"/>
    <col min="4875" max="4875" width="18" style="201" customWidth="1"/>
    <col min="4876" max="4876" width="10.83203125" style="201"/>
    <col min="4877" max="4885" width="0" style="201" hidden="1" customWidth="1"/>
    <col min="4886" max="4886" width="14.33203125" style="201" customWidth="1"/>
    <col min="4887" max="4887" width="19" style="201" customWidth="1"/>
    <col min="4888" max="4888" width="14.33203125" style="201" customWidth="1"/>
    <col min="4889" max="4889" width="17.5" style="201" customWidth="1"/>
    <col min="4890" max="4890" width="12.83203125" style="201" customWidth="1"/>
    <col min="4891" max="4891" width="17.5" style="201" customWidth="1"/>
    <col min="4892" max="4892" width="19" style="201" customWidth="1"/>
    <col min="4893" max="4893" width="12.83203125" style="201" customWidth="1"/>
    <col min="4894" max="4894" width="17.5" style="201" customWidth="1"/>
    <col min="4895" max="4895" width="19" style="201" customWidth="1"/>
    <col min="4896" max="4907" width="10.83203125" style="201"/>
    <col min="4908" max="4929" width="0" style="201" hidden="1" customWidth="1"/>
    <col min="4930" max="5120" width="10.83203125" style="201"/>
    <col min="5121" max="5121" width="9.6640625" style="201" customWidth="1"/>
    <col min="5122" max="5122" width="2" style="201" customWidth="1"/>
    <col min="5123" max="5123" width="4.83203125" style="201" customWidth="1"/>
    <col min="5124" max="5124" width="5" style="201" customWidth="1"/>
    <col min="5125" max="5125" width="20" style="201" customWidth="1"/>
    <col min="5126" max="5126" width="87.5" style="201" customWidth="1"/>
    <col min="5127" max="5127" width="10.1640625" style="201" customWidth="1"/>
    <col min="5128" max="5128" width="13" style="201" customWidth="1"/>
    <col min="5129" max="5129" width="14.83203125" style="201" customWidth="1"/>
    <col min="5130" max="5130" width="27.33203125" style="201" customWidth="1"/>
    <col min="5131" max="5131" width="18" style="201" customWidth="1"/>
    <col min="5132" max="5132" width="10.83203125" style="201"/>
    <col min="5133" max="5141" width="0" style="201" hidden="1" customWidth="1"/>
    <col min="5142" max="5142" width="14.33203125" style="201" customWidth="1"/>
    <col min="5143" max="5143" width="19" style="201" customWidth="1"/>
    <col min="5144" max="5144" width="14.33203125" style="201" customWidth="1"/>
    <col min="5145" max="5145" width="17.5" style="201" customWidth="1"/>
    <col min="5146" max="5146" width="12.83203125" style="201" customWidth="1"/>
    <col min="5147" max="5147" width="17.5" style="201" customWidth="1"/>
    <col min="5148" max="5148" width="19" style="201" customWidth="1"/>
    <col min="5149" max="5149" width="12.83203125" style="201" customWidth="1"/>
    <col min="5150" max="5150" width="17.5" style="201" customWidth="1"/>
    <col min="5151" max="5151" width="19" style="201" customWidth="1"/>
    <col min="5152" max="5163" width="10.83203125" style="201"/>
    <col min="5164" max="5185" width="0" style="201" hidden="1" customWidth="1"/>
    <col min="5186" max="5376" width="10.83203125" style="201"/>
    <col min="5377" max="5377" width="9.6640625" style="201" customWidth="1"/>
    <col min="5378" max="5378" width="2" style="201" customWidth="1"/>
    <col min="5379" max="5379" width="4.83203125" style="201" customWidth="1"/>
    <col min="5380" max="5380" width="5" style="201" customWidth="1"/>
    <col min="5381" max="5381" width="20" style="201" customWidth="1"/>
    <col min="5382" max="5382" width="87.5" style="201" customWidth="1"/>
    <col min="5383" max="5383" width="10.1640625" style="201" customWidth="1"/>
    <col min="5384" max="5384" width="13" style="201" customWidth="1"/>
    <col min="5385" max="5385" width="14.83203125" style="201" customWidth="1"/>
    <col min="5386" max="5386" width="27.33203125" style="201" customWidth="1"/>
    <col min="5387" max="5387" width="18" style="201" customWidth="1"/>
    <col min="5388" max="5388" width="10.83203125" style="201"/>
    <col min="5389" max="5397" width="0" style="201" hidden="1" customWidth="1"/>
    <col min="5398" max="5398" width="14.33203125" style="201" customWidth="1"/>
    <col min="5399" max="5399" width="19" style="201" customWidth="1"/>
    <col min="5400" max="5400" width="14.33203125" style="201" customWidth="1"/>
    <col min="5401" max="5401" width="17.5" style="201" customWidth="1"/>
    <col min="5402" max="5402" width="12.83203125" style="201" customWidth="1"/>
    <col min="5403" max="5403" width="17.5" style="201" customWidth="1"/>
    <col min="5404" max="5404" width="19" style="201" customWidth="1"/>
    <col min="5405" max="5405" width="12.83203125" style="201" customWidth="1"/>
    <col min="5406" max="5406" width="17.5" style="201" customWidth="1"/>
    <col min="5407" max="5407" width="19" style="201" customWidth="1"/>
    <col min="5408" max="5419" width="10.83203125" style="201"/>
    <col min="5420" max="5441" width="0" style="201" hidden="1" customWidth="1"/>
    <col min="5442" max="5632" width="10.83203125" style="201"/>
    <col min="5633" max="5633" width="9.6640625" style="201" customWidth="1"/>
    <col min="5634" max="5634" width="2" style="201" customWidth="1"/>
    <col min="5635" max="5635" width="4.83203125" style="201" customWidth="1"/>
    <col min="5636" max="5636" width="5" style="201" customWidth="1"/>
    <col min="5637" max="5637" width="20" style="201" customWidth="1"/>
    <col min="5638" max="5638" width="87.5" style="201" customWidth="1"/>
    <col min="5639" max="5639" width="10.1640625" style="201" customWidth="1"/>
    <col min="5640" max="5640" width="13" style="201" customWidth="1"/>
    <col min="5641" max="5641" width="14.83203125" style="201" customWidth="1"/>
    <col min="5642" max="5642" width="27.33203125" style="201" customWidth="1"/>
    <col min="5643" max="5643" width="18" style="201" customWidth="1"/>
    <col min="5644" max="5644" width="10.83203125" style="201"/>
    <col min="5645" max="5653" width="0" style="201" hidden="1" customWidth="1"/>
    <col min="5654" max="5654" width="14.33203125" style="201" customWidth="1"/>
    <col min="5655" max="5655" width="19" style="201" customWidth="1"/>
    <col min="5656" max="5656" width="14.33203125" style="201" customWidth="1"/>
    <col min="5657" max="5657" width="17.5" style="201" customWidth="1"/>
    <col min="5658" max="5658" width="12.83203125" style="201" customWidth="1"/>
    <col min="5659" max="5659" width="17.5" style="201" customWidth="1"/>
    <col min="5660" max="5660" width="19" style="201" customWidth="1"/>
    <col min="5661" max="5661" width="12.83203125" style="201" customWidth="1"/>
    <col min="5662" max="5662" width="17.5" style="201" customWidth="1"/>
    <col min="5663" max="5663" width="19" style="201" customWidth="1"/>
    <col min="5664" max="5675" width="10.83203125" style="201"/>
    <col min="5676" max="5697" width="0" style="201" hidden="1" customWidth="1"/>
    <col min="5698" max="5888" width="10.83203125" style="201"/>
    <col min="5889" max="5889" width="9.6640625" style="201" customWidth="1"/>
    <col min="5890" max="5890" width="2" style="201" customWidth="1"/>
    <col min="5891" max="5891" width="4.83203125" style="201" customWidth="1"/>
    <col min="5892" max="5892" width="5" style="201" customWidth="1"/>
    <col min="5893" max="5893" width="20" style="201" customWidth="1"/>
    <col min="5894" max="5894" width="87.5" style="201" customWidth="1"/>
    <col min="5895" max="5895" width="10.1640625" style="201" customWidth="1"/>
    <col min="5896" max="5896" width="13" style="201" customWidth="1"/>
    <col min="5897" max="5897" width="14.83203125" style="201" customWidth="1"/>
    <col min="5898" max="5898" width="27.33203125" style="201" customWidth="1"/>
    <col min="5899" max="5899" width="18" style="201" customWidth="1"/>
    <col min="5900" max="5900" width="10.83203125" style="201"/>
    <col min="5901" max="5909" width="0" style="201" hidden="1" customWidth="1"/>
    <col min="5910" max="5910" width="14.33203125" style="201" customWidth="1"/>
    <col min="5911" max="5911" width="19" style="201" customWidth="1"/>
    <col min="5912" max="5912" width="14.33203125" style="201" customWidth="1"/>
    <col min="5913" max="5913" width="17.5" style="201" customWidth="1"/>
    <col min="5914" max="5914" width="12.83203125" style="201" customWidth="1"/>
    <col min="5915" max="5915" width="17.5" style="201" customWidth="1"/>
    <col min="5916" max="5916" width="19" style="201" customWidth="1"/>
    <col min="5917" max="5917" width="12.83203125" style="201" customWidth="1"/>
    <col min="5918" max="5918" width="17.5" style="201" customWidth="1"/>
    <col min="5919" max="5919" width="19" style="201" customWidth="1"/>
    <col min="5920" max="5931" width="10.83203125" style="201"/>
    <col min="5932" max="5953" width="0" style="201" hidden="1" customWidth="1"/>
    <col min="5954" max="6144" width="10.83203125" style="201"/>
    <col min="6145" max="6145" width="9.6640625" style="201" customWidth="1"/>
    <col min="6146" max="6146" width="2" style="201" customWidth="1"/>
    <col min="6147" max="6147" width="4.83203125" style="201" customWidth="1"/>
    <col min="6148" max="6148" width="5" style="201" customWidth="1"/>
    <col min="6149" max="6149" width="20" style="201" customWidth="1"/>
    <col min="6150" max="6150" width="87.5" style="201" customWidth="1"/>
    <col min="6151" max="6151" width="10.1640625" style="201" customWidth="1"/>
    <col min="6152" max="6152" width="13" style="201" customWidth="1"/>
    <col min="6153" max="6153" width="14.83203125" style="201" customWidth="1"/>
    <col min="6154" max="6154" width="27.33203125" style="201" customWidth="1"/>
    <col min="6155" max="6155" width="18" style="201" customWidth="1"/>
    <col min="6156" max="6156" width="10.83203125" style="201"/>
    <col min="6157" max="6165" width="0" style="201" hidden="1" customWidth="1"/>
    <col min="6166" max="6166" width="14.33203125" style="201" customWidth="1"/>
    <col min="6167" max="6167" width="19" style="201" customWidth="1"/>
    <col min="6168" max="6168" width="14.33203125" style="201" customWidth="1"/>
    <col min="6169" max="6169" width="17.5" style="201" customWidth="1"/>
    <col min="6170" max="6170" width="12.83203125" style="201" customWidth="1"/>
    <col min="6171" max="6171" width="17.5" style="201" customWidth="1"/>
    <col min="6172" max="6172" width="19" style="201" customWidth="1"/>
    <col min="6173" max="6173" width="12.83203125" style="201" customWidth="1"/>
    <col min="6174" max="6174" width="17.5" style="201" customWidth="1"/>
    <col min="6175" max="6175" width="19" style="201" customWidth="1"/>
    <col min="6176" max="6187" width="10.83203125" style="201"/>
    <col min="6188" max="6209" width="0" style="201" hidden="1" customWidth="1"/>
    <col min="6210" max="6400" width="10.83203125" style="201"/>
    <col min="6401" max="6401" width="9.6640625" style="201" customWidth="1"/>
    <col min="6402" max="6402" width="2" style="201" customWidth="1"/>
    <col min="6403" max="6403" width="4.83203125" style="201" customWidth="1"/>
    <col min="6404" max="6404" width="5" style="201" customWidth="1"/>
    <col min="6405" max="6405" width="20" style="201" customWidth="1"/>
    <col min="6406" max="6406" width="87.5" style="201" customWidth="1"/>
    <col min="6407" max="6407" width="10.1640625" style="201" customWidth="1"/>
    <col min="6408" max="6408" width="13" style="201" customWidth="1"/>
    <col min="6409" max="6409" width="14.83203125" style="201" customWidth="1"/>
    <col min="6410" max="6410" width="27.33203125" style="201" customWidth="1"/>
    <col min="6411" max="6411" width="18" style="201" customWidth="1"/>
    <col min="6412" max="6412" width="10.83203125" style="201"/>
    <col min="6413" max="6421" width="0" style="201" hidden="1" customWidth="1"/>
    <col min="6422" max="6422" width="14.33203125" style="201" customWidth="1"/>
    <col min="6423" max="6423" width="19" style="201" customWidth="1"/>
    <col min="6424" max="6424" width="14.33203125" style="201" customWidth="1"/>
    <col min="6425" max="6425" width="17.5" style="201" customWidth="1"/>
    <col min="6426" max="6426" width="12.83203125" style="201" customWidth="1"/>
    <col min="6427" max="6427" width="17.5" style="201" customWidth="1"/>
    <col min="6428" max="6428" width="19" style="201" customWidth="1"/>
    <col min="6429" max="6429" width="12.83203125" style="201" customWidth="1"/>
    <col min="6430" max="6430" width="17.5" style="201" customWidth="1"/>
    <col min="6431" max="6431" width="19" style="201" customWidth="1"/>
    <col min="6432" max="6443" width="10.83203125" style="201"/>
    <col min="6444" max="6465" width="0" style="201" hidden="1" customWidth="1"/>
    <col min="6466" max="6656" width="10.83203125" style="201"/>
    <col min="6657" max="6657" width="9.6640625" style="201" customWidth="1"/>
    <col min="6658" max="6658" width="2" style="201" customWidth="1"/>
    <col min="6659" max="6659" width="4.83203125" style="201" customWidth="1"/>
    <col min="6660" max="6660" width="5" style="201" customWidth="1"/>
    <col min="6661" max="6661" width="20" style="201" customWidth="1"/>
    <col min="6662" max="6662" width="87.5" style="201" customWidth="1"/>
    <col min="6663" max="6663" width="10.1640625" style="201" customWidth="1"/>
    <col min="6664" max="6664" width="13" style="201" customWidth="1"/>
    <col min="6665" max="6665" width="14.83203125" style="201" customWidth="1"/>
    <col min="6666" max="6666" width="27.33203125" style="201" customWidth="1"/>
    <col min="6667" max="6667" width="18" style="201" customWidth="1"/>
    <col min="6668" max="6668" width="10.83203125" style="201"/>
    <col min="6669" max="6677" width="0" style="201" hidden="1" customWidth="1"/>
    <col min="6678" max="6678" width="14.33203125" style="201" customWidth="1"/>
    <col min="6679" max="6679" width="19" style="201" customWidth="1"/>
    <col min="6680" max="6680" width="14.33203125" style="201" customWidth="1"/>
    <col min="6681" max="6681" width="17.5" style="201" customWidth="1"/>
    <col min="6682" max="6682" width="12.83203125" style="201" customWidth="1"/>
    <col min="6683" max="6683" width="17.5" style="201" customWidth="1"/>
    <col min="6684" max="6684" width="19" style="201" customWidth="1"/>
    <col min="6685" max="6685" width="12.83203125" style="201" customWidth="1"/>
    <col min="6686" max="6686" width="17.5" style="201" customWidth="1"/>
    <col min="6687" max="6687" width="19" style="201" customWidth="1"/>
    <col min="6688" max="6699" width="10.83203125" style="201"/>
    <col min="6700" max="6721" width="0" style="201" hidden="1" customWidth="1"/>
    <col min="6722" max="6912" width="10.83203125" style="201"/>
    <col min="6913" max="6913" width="9.6640625" style="201" customWidth="1"/>
    <col min="6914" max="6914" width="2" style="201" customWidth="1"/>
    <col min="6915" max="6915" width="4.83203125" style="201" customWidth="1"/>
    <col min="6916" max="6916" width="5" style="201" customWidth="1"/>
    <col min="6917" max="6917" width="20" style="201" customWidth="1"/>
    <col min="6918" max="6918" width="87.5" style="201" customWidth="1"/>
    <col min="6919" max="6919" width="10.1640625" style="201" customWidth="1"/>
    <col min="6920" max="6920" width="13" style="201" customWidth="1"/>
    <col min="6921" max="6921" width="14.83203125" style="201" customWidth="1"/>
    <col min="6922" max="6922" width="27.33203125" style="201" customWidth="1"/>
    <col min="6923" max="6923" width="18" style="201" customWidth="1"/>
    <col min="6924" max="6924" width="10.83203125" style="201"/>
    <col min="6925" max="6933" width="0" style="201" hidden="1" customWidth="1"/>
    <col min="6934" max="6934" width="14.33203125" style="201" customWidth="1"/>
    <col min="6935" max="6935" width="19" style="201" customWidth="1"/>
    <col min="6936" max="6936" width="14.33203125" style="201" customWidth="1"/>
    <col min="6937" max="6937" width="17.5" style="201" customWidth="1"/>
    <col min="6938" max="6938" width="12.83203125" style="201" customWidth="1"/>
    <col min="6939" max="6939" width="17.5" style="201" customWidth="1"/>
    <col min="6940" max="6940" width="19" style="201" customWidth="1"/>
    <col min="6941" max="6941" width="12.83203125" style="201" customWidth="1"/>
    <col min="6942" max="6942" width="17.5" style="201" customWidth="1"/>
    <col min="6943" max="6943" width="19" style="201" customWidth="1"/>
    <col min="6944" max="6955" width="10.83203125" style="201"/>
    <col min="6956" max="6977" width="0" style="201" hidden="1" customWidth="1"/>
    <col min="6978" max="7168" width="10.83203125" style="201"/>
    <col min="7169" max="7169" width="9.6640625" style="201" customWidth="1"/>
    <col min="7170" max="7170" width="2" style="201" customWidth="1"/>
    <col min="7171" max="7171" width="4.83203125" style="201" customWidth="1"/>
    <col min="7172" max="7172" width="5" style="201" customWidth="1"/>
    <col min="7173" max="7173" width="20" style="201" customWidth="1"/>
    <col min="7174" max="7174" width="87.5" style="201" customWidth="1"/>
    <col min="7175" max="7175" width="10.1640625" style="201" customWidth="1"/>
    <col min="7176" max="7176" width="13" style="201" customWidth="1"/>
    <col min="7177" max="7177" width="14.83203125" style="201" customWidth="1"/>
    <col min="7178" max="7178" width="27.33203125" style="201" customWidth="1"/>
    <col min="7179" max="7179" width="18" style="201" customWidth="1"/>
    <col min="7180" max="7180" width="10.83203125" style="201"/>
    <col min="7181" max="7189" width="0" style="201" hidden="1" customWidth="1"/>
    <col min="7190" max="7190" width="14.33203125" style="201" customWidth="1"/>
    <col min="7191" max="7191" width="19" style="201" customWidth="1"/>
    <col min="7192" max="7192" width="14.33203125" style="201" customWidth="1"/>
    <col min="7193" max="7193" width="17.5" style="201" customWidth="1"/>
    <col min="7194" max="7194" width="12.83203125" style="201" customWidth="1"/>
    <col min="7195" max="7195" width="17.5" style="201" customWidth="1"/>
    <col min="7196" max="7196" width="19" style="201" customWidth="1"/>
    <col min="7197" max="7197" width="12.83203125" style="201" customWidth="1"/>
    <col min="7198" max="7198" width="17.5" style="201" customWidth="1"/>
    <col min="7199" max="7199" width="19" style="201" customWidth="1"/>
    <col min="7200" max="7211" width="10.83203125" style="201"/>
    <col min="7212" max="7233" width="0" style="201" hidden="1" customWidth="1"/>
    <col min="7234" max="7424" width="10.83203125" style="201"/>
    <col min="7425" max="7425" width="9.6640625" style="201" customWidth="1"/>
    <col min="7426" max="7426" width="2" style="201" customWidth="1"/>
    <col min="7427" max="7427" width="4.83203125" style="201" customWidth="1"/>
    <col min="7428" max="7428" width="5" style="201" customWidth="1"/>
    <col min="7429" max="7429" width="20" style="201" customWidth="1"/>
    <col min="7430" max="7430" width="87.5" style="201" customWidth="1"/>
    <col min="7431" max="7431" width="10.1640625" style="201" customWidth="1"/>
    <col min="7432" max="7432" width="13" style="201" customWidth="1"/>
    <col min="7433" max="7433" width="14.83203125" style="201" customWidth="1"/>
    <col min="7434" max="7434" width="27.33203125" style="201" customWidth="1"/>
    <col min="7435" max="7435" width="18" style="201" customWidth="1"/>
    <col min="7436" max="7436" width="10.83203125" style="201"/>
    <col min="7437" max="7445" width="0" style="201" hidden="1" customWidth="1"/>
    <col min="7446" max="7446" width="14.33203125" style="201" customWidth="1"/>
    <col min="7447" max="7447" width="19" style="201" customWidth="1"/>
    <col min="7448" max="7448" width="14.33203125" style="201" customWidth="1"/>
    <col min="7449" max="7449" width="17.5" style="201" customWidth="1"/>
    <col min="7450" max="7450" width="12.83203125" style="201" customWidth="1"/>
    <col min="7451" max="7451" width="17.5" style="201" customWidth="1"/>
    <col min="7452" max="7452" width="19" style="201" customWidth="1"/>
    <col min="7453" max="7453" width="12.83203125" style="201" customWidth="1"/>
    <col min="7454" max="7454" width="17.5" style="201" customWidth="1"/>
    <col min="7455" max="7455" width="19" style="201" customWidth="1"/>
    <col min="7456" max="7467" width="10.83203125" style="201"/>
    <col min="7468" max="7489" width="0" style="201" hidden="1" customWidth="1"/>
    <col min="7490" max="7680" width="10.83203125" style="201"/>
    <col min="7681" max="7681" width="9.6640625" style="201" customWidth="1"/>
    <col min="7682" max="7682" width="2" style="201" customWidth="1"/>
    <col min="7683" max="7683" width="4.83203125" style="201" customWidth="1"/>
    <col min="7684" max="7684" width="5" style="201" customWidth="1"/>
    <col min="7685" max="7685" width="20" style="201" customWidth="1"/>
    <col min="7686" max="7686" width="87.5" style="201" customWidth="1"/>
    <col min="7687" max="7687" width="10.1640625" style="201" customWidth="1"/>
    <col min="7688" max="7688" width="13" style="201" customWidth="1"/>
    <col min="7689" max="7689" width="14.83203125" style="201" customWidth="1"/>
    <col min="7690" max="7690" width="27.33203125" style="201" customWidth="1"/>
    <col min="7691" max="7691" width="18" style="201" customWidth="1"/>
    <col min="7692" max="7692" width="10.83203125" style="201"/>
    <col min="7693" max="7701" width="0" style="201" hidden="1" customWidth="1"/>
    <col min="7702" max="7702" width="14.33203125" style="201" customWidth="1"/>
    <col min="7703" max="7703" width="19" style="201" customWidth="1"/>
    <col min="7704" max="7704" width="14.33203125" style="201" customWidth="1"/>
    <col min="7705" max="7705" width="17.5" style="201" customWidth="1"/>
    <col min="7706" max="7706" width="12.83203125" style="201" customWidth="1"/>
    <col min="7707" max="7707" width="17.5" style="201" customWidth="1"/>
    <col min="7708" max="7708" width="19" style="201" customWidth="1"/>
    <col min="7709" max="7709" width="12.83203125" style="201" customWidth="1"/>
    <col min="7710" max="7710" width="17.5" style="201" customWidth="1"/>
    <col min="7711" max="7711" width="19" style="201" customWidth="1"/>
    <col min="7712" max="7723" width="10.83203125" style="201"/>
    <col min="7724" max="7745" width="0" style="201" hidden="1" customWidth="1"/>
    <col min="7746" max="7936" width="10.83203125" style="201"/>
    <col min="7937" max="7937" width="9.6640625" style="201" customWidth="1"/>
    <col min="7938" max="7938" width="2" style="201" customWidth="1"/>
    <col min="7939" max="7939" width="4.83203125" style="201" customWidth="1"/>
    <col min="7940" max="7940" width="5" style="201" customWidth="1"/>
    <col min="7941" max="7941" width="20" style="201" customWidth="1"/>
    <col min="7942" max="7942" width="87.5" style="201" customWidth="1"/>
    <col min="7943" max="7943" width="10.1640625" style="201" customWidth="1"/>
    <col min="7944" max="7944" width="13" style="201" customWidth="1"/>
    <col min="7945" max="7945" width="14.83203125" style="201" customWidth="1"/>
    <col min="7946" max="7946" width="27.33203125" style="201" customWidth="1"/>
    <col min="7947" max="7947" width="18" style="201" customWidth="1"/>
    <col min="7948" max="7948" width="10.83203125" style="201"/>
    <col min="7949" max="7957" width="0" style="201" hidden="1" customWidth="1"/>
    <col min="7958" max="7958" width="14.33203125" style="201" customWidth="1"/>
    <col min="7959" max="7959" width="19" style="201" customWidth="1"/>
    <col min="7960" max="7960" width="14.33203125" style="201" customWidth="1"/>
    <col min="7961" max="7961" width="17.5" style="201" customWidth="1"/>
    <col min="7962" max="7962" width="12.83203125" style="201" customWidth="1"/>
    <col min="7963" max="7963" width="17.5" style="201" customWidth="1"/>
    <col min="7964" max="7964" width="19" style="201" customWidth="1"/>
    <col min="7965" max="7965" width="12.83203125" style="201" customWidth="1"/>
    <col min="7966" max="7966" width="17.5" style="201" customWidth="1"/>
    <col min="7967" max="7967" width="19" style="201" customWidth="1"/>
    <col min="7968" max="7979" width="10.83203125" style="201"/>
    <col min="7980" max="8001" width="0" style="201" hidden="1" customWidth="1"/>
    <col min="8002" max="8192" width="10.83203125" style="201"/>
    <col min="8193" max="8193" width="9.6640625" style="201" customWidth="1"/>
    <col min="8194" max="8194" width="2" style="201" customWidth="1"/>
    <col min="8195" max="8195" width="4.83203125" style="201" customWidth="1"/>
    <col min="8196" max="8196" width="5" style="201" customWidth="1"/>
    <col min="8197" max="8197" width="20" style="201" customWidth="1"/>
    <col min="8198" max="8198" width="87.5" style="201" customWidth="1"/>
    <col min="8199" max="8199" width="10.1640625" style="201" customWidth="1"/>
    <col min="8200" max="8200" width="13" style="201" customWidth="1"/>
    <col min="8201" max="8201" width="14.83203125" style="201" customWidth="1"/>
    <col min="8202" max="8202" width="27.33203125" style="201" customWidth="1"/>
    <col min="8203" max="8203" width="18" style="201" customWidth="1"/>
    <col min="8204" max="8204" width="10.83203125" style="201"/>
    <col min="8205" max="8213" width="0" style="201" hidden="1" customWidth="1"/>
    <col min="8214" max="8214" width="14.33203125" style="201" customWidth="1"/>
    <col min="8215" max="8215" width="19" style="201" customWidth="1"/>
    <col min="8216" max="8216" width="14.33203125" style="201" customWidth="1"/>
    <col min="8217" max="8217" width="17.5" style="201" customWidth="1"/>
    <col min="8218" max="8218" width="12.83203125" style="201" customWidth="1"/>
    <col min="8219" max="8219" width="17.5" style="201" customWidth="1"/>
    <col min="8220" max="8220" width="19" style="201" customWidth="1"/>
    <col min="8221" max="8221" width="12.83203125" style="201" customWidth="1"/>
    <col min="8222" max="8222" width="17.5" style="201" customWidth="1"/>
    <col min="8223" max="8223" width="19" style="201" customWidth="1"/>
    <col min="8224" max="8235" width="10.83203125" style="201"/>
    <col min="8236" max="8257" width="0" style="201" hidden="1" customWidth="1"/>
    <col min="8258" max="8448" width="10.83203125" style="201"/>
    <col min="8449" max="8449" width="9.6640625" style="201" customWidth="1"/>
    <col min="8450" max="8450" width="2" style="201" customWidth="1"/>
    <col min="8451" max="8451" width="4.83203125" style="201" customWidth="1"/>
    <col min="8452" max="8452" width="5" style="201" customWidth="1"/>
    <col min="8453" max="8453" width="20" style="201" customWidth="1"/>
    <col min="8454" max="8454" width="87.5" style="201" customWidth="1"/>
    <col min="8455" max="8455" width="10.1640625" style="201" customWidth="1"/>
    <col min="8456" max="8456" width="13" style="201" customWidth="1"/>
    <col min="8457" max="8457" width="14.83203125" style="201" customWidth="1"/>
    <col min="8458" max="8458" width="27.33203125" style="201" customWidth="1"/>
    <col min="8459" max="8459" width="18" style="201" customWidth="1"/>
    <col min="8460" max="8460" width="10.83203125" style="201"/>
    <col min="8461" max="8469" width="0" style="201" hidden="1" customWidth="1"/>
    <col min="8470" max="8470" width="14.33203125" style="201" customWidth="1"/>
    <col min="8471" max="8471" width="19" style="201" customWidth="1"/>
    <col min="8472" max="8472" width="14.33203125" style="201" customWidth="1"/>
    <col min="8473" max="8473" width="17.5" style="201" customWidth="1"/>
    <col min="8474" max="8474" width="12.83203125" style="201" customWidth="1"/>
    <col min="8475" max="8475" width="17.5" style="201" customWidth="1"/>
    <col min="8476" max="8476" width="19" style="201" customWidth="1"/>
    <col min="8477" max="8477" width="12.83203125" style="201" customWidth="1"/>
    <col min="8478" max="8478" width="17.5" style="201" customWidth="1"/>
    <col min="8479" max="8479" width="19" style="201" customWidth="1"/>
    <col min="8480" max="8491" width="10.83203125" style="201"/>
    <col min="8492" max="8513" width="0" style="201" hidden="1" customWidth="1"/>
    <col min="8514" max="8704" width="10.83203125" style="201"/>
    <col min="8705" max="8705" width="9.6640625" style="201" customWidth="1"/>
    <col min="8706" max="8706" width="2" style="201" customWidth="1"/>
    <col min="8707" max="8707" width="4.83203125" style="201" customWidth="1"/>
    <col min="8708" max="8708" width="5" style="201" customWidth="1"/>
    <col min="8709" max="8709" width="20" style="201" customWidth="1"/>
    <col min="8710" max="8710" width="87.5" style="201" customWidth="1"/>
    <col min="8711" max="8711" width="10.1640625" style="201" customWidth="1"/>
    <col min="8712" max="8712" width="13" style="201" customWidth="1"/>
    <col min="8713" max="8713" width="14.83203125" style="201" customWidth="1"/>
    <col min="8714" max="8714" width="27.33203125" style="201" customWidth="1"/>
    <col min="8715" max="8715" width="18" style="201" customWidth="1"/>
    <col min="8716" max="8716" width="10.83203125" style="201"/>
    <col min="8717" max="8725" width="0" style="201" hidden="1" customWidth="1"/>
    <col min="8726" max="8726" width="14.33203125" style="201" customWidth="1"/>
    <col min="8727" max="8727" width="19" style="201" customWidth="1"/>
    <col min="8728" max="8728" width="14.33203125" style="201" customWidth="1"/>
    <col min="8729" max="8729" width="17.5" style="201" customWidth="1"/>
    <col min="8730" max="8730" width="12.83203125" style="201" customWidth="1"/>
    <col min="8731" max="8731" width="17.5" style="201" customWidth="1"/>
    <col min="8732" max="8732" width="19" style="201" customWidth="1"/>
    <col min="8733" max="8733" width="12.83203125" style="201" customWidth="1"/>
    <col min="8734" max="8734" width="17.5" style="201" customWidth="1"/>
    <col min="8735" max="8735" width="19" style="201" customWidth="1"/>
    <col min="8736" max="8747" width="10.83203125" style="201"/>
    <col min="8748" max="8769" width="0" style="201" hidden="1" customWidth="1"/>
    <col min="8770" max="8960" width="10.83203125" style="201"/>
    <col min="8961" max="8961" width="9.6640625" style="201" customWidth="1"/>
    <col min="8962" max="8962" width="2" style="201" customWidth="1"/>
    <col min="8963" max="8963" width="4.83203125" style="201" customWidth="1"/>
    <col min="8964" max="8964" width="5" style="201" customWidth="1"/>
    <col min="8965" max="8965" width="20" style="201" customWidth="1"/>
    <col min="8966" max="8966" width="87.5" style="201" customWidth="1"/>
    <col min="8967" max="8967" width="10.1640625" style="201" customWidth="1"/>
    <col min="8968" max="8968" width="13" style="201" customWidth="1"/>
    <col min="8969" max="8969" width="14.83203125" style="201" customWidth="1"/>
    <col min="8970" max="8970" width="27.33203125" style="201" customWidth="1"/>
    <col min="8971" max="8971" width="18" style="201" customWidth="1"/>
    <col min="8972" max="8972" width="10.83203125" style="201"/>
    <col min="8973" max="8981" width="0" style="201" hidden="1" customWidth="1"/>
    <col min="8982" max="8982" width="14.33203125" style="201" customWidth="1"/>
    <col min="8983" max="8983" width="19" style="201" customWidth="1"/>
    <col min="8984" max="8984" width="14.33203125" style="201" customWidth="1"/>
    <col min="8985" max="8985" width="17.5" style="201" customWidth="1"/>
    <col min="8986" max="8986" width="12.83203125" style="201" customWidth="1"/>
    <col min="8987" max="8987" width="17.5" style="201" customWidth="1"/>
    <col min="8988" max="8988" width="19" style="201" customWidth="1"/>
    <col min="8989" max="8989" width="12.83203125" style="201" customWidth="1"/>
    <col min="8990" max="8990" width="17.5" style="201" customWidth="1"/>
    <col min="8991" max="8991" width="19" style="201" customWidth="1"/>
    <col min="8992" max="9003" width="10.83203125" style="201"/>
    <col min="9004" max="9025" width="0" style="201" hidden="1" customWidth="1"/>
    <col min="9026" max="9216" width="10.83203125" style="201"/>
    <col min="9217" max="9217" width="9.6640625" style="201" customWidth="1"/>
    <col min="9218" max="9218" width="2" style="201" customWidth="1"/>
    <col min="9219" max="9219" width="4.83203125" style="201" customWidth="1"/>
    <col min="9220" max="9220" width="5" style="201" customWidth="1"/>
    <col min="9221" max="9221" width="20" style="201" customWidth="1"/>
    <col min="9222" max="9222" width="87.5" style="201" customWidth="1"/>
    <col min="9223" max="9223" width="10.1640625" style="201" customWidth="1"/>
    <col min="9224" max="9224" width="13" style="201" customWidth="1"/>
    <col min="9225" max="9225" width="14.83203125" style="201" customWidth="1"/>
    <col min="9226" max="9226" width="27.33203125" style="201" customWidth="1"/>
    <col min="9227" max="9227" width="18" style="201" customWidth="1"/>
    <col min="9228" max="9228" width="10.83203125" style="201"/>
    <col min="9229" max="9237" width="0" style="201" hidden="1" customWidth="1"/>
    <col min="9238" max="9238" width="14.33203125" style="201" customWidth="1"/>
    <col min="9239" max="9239" width="19" style="201" customWidth="1"/>
    <col min="9240" max="9240" width="14.33203125" style="201" customWidth="1"/>
    <col min="9241" max="9241" width="17.5" style="201" customWidth="1"/>
    <col min="9242" max="9242" width="12.83203125" style="201" customWidth="1"/>
    <col min="9243" max="9243" width="17.5" style="201" customWidth="1"/>
    <col min="9244" max="9244" width="19" style="201" customWidth="1"/>
    <col min="9245" max="9245" width="12.83203125" style="201" customWidth="1"/>
    <col min="9246" max="9246" width="17.5" style="201" customWidth="1"/>
    <col min="9247" max="9247" width="19" style="201" customWidth="1"/>
    <col min="9248" max="9259" width="10.83203125" style="201"/>
    <col min="9260" max="9281" width="0" style="201" hidden="1" customWidth="1"/>
    <col min="9282" max="9472" width="10.83203125" style="201"/>
    <col min="9473" max="9473" width="9.6640625" style="201" customWidth="1"/>
    <col min="9474" max="9474" width="2" style="201" customWidth="1"/>
    <col min="9475" max="9475" width="4.83203125" style="201" customWidth="1"/>
    <col min="9476" max="9476" width="5" style="201" customWidth="1"/>
    <col min="9477" max="9477" width="20" style="201" customWidth="1"/>
    <col min="9478" max="9478" width="87.5" style="201" customWidth="1"/>
    <col min="9479" max="9479" width="10.1640625" style="201" customWidth="1"/>
    <col min="9480" max="9480" width="13" style="201" customWidth="1"/>
    <col min="9481" max="9481" width="14.83203125" style="201" customWidth="1"/>
    <col min="9482" max="9482" width="27.33203125" style="201" customWidth="1"/>
    <col min="9483" max="9483" width="18" style="201" customWidth="1"/>
    <col min="9484" max="9484" width="10.83203125" style="201"/>
    <col min="9485" max="9493" width="0" style="201" hidden="1" customWidth="1"/>
    <col min="9494" max="9494" width="14.33203125" style="201" customWidth="1"/>
    <col min="9495" max="9495" width="19" style="201" customWidth="1"/>
    <col min="9496" max="9496" width="14.33203125" style="201" customWidth="1"/>
    <col min="9497" max="9497" width="17.5" style="201" customWidth="1"/>
    <col min="9498" max="9498" width="12.83203125" style="201" customWidth="1"/>
    <col min="9499" max="9499" width="17.5" style="201" customWidth="1"/>
    <col min="9500" max="9500" width="19" style="201" customWidth="1"/>
    <col min="9501" max="9501" width="12.83203125" style="201" customWidth="1"/>
    <col min="9502" max="9502" width="17.5" style="201" customWidth="1"/>
    <col min="9503" max="9503" width="19" style="201" customWidth="1"/>
    <col min="9504" max="9515" width="10.83203125" style="201"/>
    <col min="9516" max="9537" width="0" style="201" hidden="1" customWidth="1"/>
    <col min="9538" max="9728" width="10.83203125" style="201"/>
    <col min="9729" max="9729" width="9.6640625" style="201" customWidth="1"/>
    <col min="9730" max="9730" width="2" style="201" customWidth="1"/>
    <col min="9731" max="9731" width="4.83203125" style="201" customWidth="1"/>
    <col min="9732" max="9732" width="5" style="201" customWidth="1"/>
    <col min="9733" max="9733" width="20" style="201" customWidth="1"/>
    <col min="9734" max="9734" width="87.5" style="201" customWidth="1"/>
    <col min="9735" max="9735" width="10.1640625" style="201" customWidth="1"/>
    <col min="9736" max="9736" width="13" style="201" customWidth="1"/>
    <col min="9737" max="9737" width="14.83203125" style="201" customWidth="1"/>
    <col min="9738" max="9738" width="27.33203125" style="201" customWidth="1"/>
    <col min="9739" max="9739" width="18" style="201" customWidth="1"/>
    <col min="9740" max="9740" width="10.83203125" style="201"/>
    <col min="9741" max="9749" width="0" style="201" hidden="1" customWidth="1"/>
    <col min="9750" max="9750" width="14.33203125" style="201" customWidth="1"/>
    <col min="9751" max="9751" width="19" style="201" customWidth="1"/>
    <col min="9752" max="9752" width="14.33203125" style="201" customWidth="1"/>
    <col min="9753" max="9753" width="17.5" style="201" customWidth="1"/>
    <col min="9754" max="9754" width="12.83203125" style="201" customWidth="1"/>
    <col min="9755" max="9755" width="17.5" style="201" customWidth="1"/>
    <col min="9756" max="9756" width="19" style="201" customWidth="1"/>
    <col min="9757" max="9757" width="12.83203125" style="201" customWidth="1"/>
    <col min="9758" max="9758" width="17.5" style="201" customWidth="1"/>
    <col min="9759" max="9759" width="19" style="201" customWidth="1"/>
    <col min="9760" max="9771" width="10.83203125" style="201"/>
    <col min="9772" max="9793" width="0" style="201" hidden="1" customWidth="1"/>
    <col min="9794" max="9984" width="10.83203125" style="201"/>
    <col min="9985" max="9985" width="9.6640625" style="201" customWidth="1"/>
    <col min="9986" max="9986" width="2" style="201" customWidth="1"/>
    <col min="9987" max="9987" width="4.83203125" style="201" customWidth="1"/>
    <col min="9988" max="9988" width="5" style="201" customWidth="1"/>
    <col min="9989" max="9989" width="20" style="201" customWidth="1"/>
    <col min="9990" max="9990" width="87.5" style="201" customWidth="1"/>
    <col min="9991" max="9991" width="10.1640625" style="201" customWidth="1"/>
    <col min="9992" max="9992" width="13" style="201" customWidth="1"/>
    <col min="9993" max="9993" width="14.83203125" style="201" customWidth="1"/>
    <col min="9994" max="9994" width="27.33203125" style="201" customWidth="1"/>
    <col min="9995" max="9995" width="18" style="201" customWidth="1"/>
    <col min="9996" max="9996" width="10.83203125" style="201"/>
    <col min="9997" max="10005" width="0" style="201" hidden="1" customWidth="1"/>
    <col min="10006" max="10006" width="14.33203125" style="201" customWidth="1"/>
    <col min="10007" max="10007" width="19" style="201" customWidth="1"/>
    <col min="10008" max="10008" width="14.33203125" style="201" customWidth="1"/>
    <col min="10009" max="10009" width="17.5" style="201" customWidth="1"/>
    <col min="10010" max="10010" width="12.83203125" style="201" customWidth="1"/>
    <col min="10011" max="10011" width="17.5" style="201" customWidth="1"/>
    <col min="10012" max="10012" width="19" style="201" customWidth="1"/>
    <col min="10013" max="10013" width="12.83203125" style="201" customWidth="1"/>
    <col min="10014" max="10014" width="17.5" style="201" customWidth="1"/>
    <col min="10015" max="10015" width="19" style="201" customWidth="1"/>
    <col min="10016" max="10027" width="10.83203125" style="201"/>
    <col min="10028" max="10049" width="0" style="201" hidden="1" customWidth="1"/>
    <col min="10050" max="10240" width="10.83203125" style="201"/>
    <col min="10241" max="10241" width="9.6640625" style="201" customWidth="1"/>
    <col min="10242" max="10242" width="2" style="201" customWidth="1"/>
    <col min="10243" max="10243" width="4.83203125" style="201" customWidth="1"/>
    <col min="10244" max="10244" width="5" style="201" customWidth="1"/>
    <col min="10245" max="10245" width="20" style="201" customWidth="1"/>
    <col min="10246" max="10246" width="87.5" style="201" customWidth="1"/>
    <col min="10247" max="10247" width="10.1640625" style="201" customWidth="1"/>
    <col min="10248" max="10248" width="13" style="201" customWidth="1"/>
    <col min="10249" max="10249" width="14.83203125" style="201" customWidth="1"/>
    <col min="10250" max="10250" width="27.33203125" style="201" customWidth="1"/>
    <col min="10251" max="10251" width="18" style="201" customWidth="1"/>
    <col min="10252" max="10252" width="10.83203125" style="201"/>
    <col min="10253" max="10261" width="0" style="201" hidden="1" customWidth="1"/>
    <col min="10262" max="10262" width="14.33203125" style="201" customWidth="1"/>
    <col min="10263" max="10263" width="19" style="201" customWidth="1"/>
    <col min="10264" max="10264" width="14.33203125" style="201" customWidth="1"/>
    <col min="10265" max="10265" width="17.5" style="201" customWidth="1"/>
    <col min="10266" max="10266" width="12.83203125" style="201" customWidth="1"/>
    <col min="10267" max="10267" width="17.5" style="201" customWidth="1"/>
    <col min="10268" max="10268" width="19" style="201" customWidth="1"/>
    <col min="10269" max="10269" width="12.83203125" style="201" customWidth="1"/>
    <col min="10270" max="10270" width="17.5" style="201" customWidth="1"/>
    <col min="10271" max="10271" width="19" style="201" customWidth="1"/>
    <col min="10272" max="10283" width="10.83203125" style="201"/>
    <col min="10284" max="10305" width="0" style="201" hidden="1" customWidth="1"/>
    <col min="10306" max="10496" width="10.83203125" style="201"/>
    <col min="10497" max="10497" width="9.6640625" style="201" customWidth="1"/>
    <col min="10498" max="10498" width="2" style="201" customWidth="1"/>
    <col min="10499" max="10499" width="4.83203125" style="201" customWidth="1"/>
    <col min="10500" max="10500" width="5" style="201" customWidth="1"/>
    <col min="10501" max="10501" width="20" style="201" customWidth="1"/>
    <col min="10502" max="10502" width="87.5" style="201" customWidth="1"/>
    <col min="10503" max="10503" width="10.1640625" style="201" customWidth="1"/>
    <col min="10504" max="10504" width="13" style="201" customWidth="1"/>
    <col min="10505" max="10505" width="14.83203125" style="201" customWidth="1"/>
    <col min="10506" max="10506" width="27.33203125" style="201" customWidth="1"/>
    <col min="10507" max="10507" width="18" style="201" customWidth="1"/>
    <col min="10508" max="10508" width="10.83203125" style="201"/>
    <col min="10509" max="10517" width="0" style="201" hidden="1" customWidth="1"/>
    <col min="10518" max="10518" width="14.33203125" style="201" customWidth="1"/>
    <col min="10519" max="10519" width="19" style="201" customWidth="1"/>
    <col min="10520" max="10520" width="14.33203125" style="201" customWidth="1"/>
    <col min="10521" max="10521" width="17.5" style="201" customWidth="1"/>
    <col min="10522" max="10522" width="12.83203125" style="201" customWidth="1"/>
    <col min="10523" max="10523" width="17.5" style="201" customWidth="1"/>
    <col min="10524" max="10524" width="19" style="201" customWidth="1"/>
    <col min="10525" max="10525" width="12.83203125" style="201" customWidth="1"/>
    <col min="10526" max="10526" width="17.5" style="201" customWidth="1"/>
    <col min="10527" max="10527" width="19" style="201" customWidth="1"/>
    <col min="10528" max="10539" width="10.83203125" style="201"/>
    <col min="10540" max="10561" width="0" style="201" hidden="1" customWidth="1"/>
    <col min="10562" max="10752" width="10.83203125" style="201"/>
    <col min="10753" max="10753" width="9.6640625" style="201" customWidth="1"/>
    <col min="10754" max="10754" width="2" style="201" customWidth="1"/>
    <col min="10755" max="10755" width="4.83203125" style="201" customWidth="1"/>
    <col min="10756" max="10756" width="5" style="201" customWidth="1"/>
    <col min="10757" max="10757" width="20" style="201" customWidth="1"/>
    <col min="10758" max="10758" width="87.5" style="201" customWidth="1"/>
    <col min="10759" max="10759" width="10.1640625" style="201" customWidth="1"/>
    <col min="10760" max="10760" width="13" style="201" customWidth="1"/>
    <col min="10761" max="10761" width="14.83203125" style="201" customWidth="1"/>
    <col min="10762" max="10762" width="27.33203125" style="201" customWidth="1"/>
    <col min="10763" max="10763" width="18" style="201" customWidth="1"/>
    <col min="10764" max="10764" width="10.83203125" style="201"/>
    <col min="10765" max="10773" width="0" style="201" hidden="1" customWidth="1"/>
    <col min="10774" max="10774" width="14.33203125" style="201" customWidth="1"/>
    <col min="10775" max="10775" width="19" style="201" customWidth="1"/>
    <col min="10776" max="10776" width="14.33203125" style="201" customWidth="1"/>
    <col min="10777" max="10777" width="17.5" style="201" customWidth="1"/>
    <col min="10778" max="10778" width="12.83203125" style="201" customWidth="1"/>
    <col min="10779" max="10779" width="17.5" style="201" customWidth="1"/>
    <col min="10780" max="10780" width="19" style="201" customWidth="1"/>
    <col min="10781" max="10781" width="12.83203125" style="201" customWidth="1"/>
    <col min="10782" max="10782" width="17.5" style="201" customWidth="1"/>
    <col min="10783" max="10783" width="19" style="201" customWidth="1"/>
    <col min="10784" max="10795" width="10.83203125" style="201"/>
    <col min="10796" max="10817" width="0" style="201" hidden="1" customWidth="1"/>
    <col min="10818" max="11008" width="10.83203125" style="201"/>
    <col min="11009" max="11009" width="9.6640625" style="201" customWidth="1"/>
    <col min="11010" max="11010" width="2" style="201" customWidth="1"/>
    <col min="11011" max="11011" width="4.83203125" style="201" customWidth="1"/>
    <col min="11012" max="11012" width="5" style="201" customWidth="1"/>
    <col min="11013" max="11013" width="20" style="201" customWidth="1"/>
    <col min="11014" max="11014" width="87.5" style="201" customWidth="1"/>
    <col min="11015" max="11015" width="10.1640625" style="201" customWidth="1"/>
    <col min="11016" max="11016" width="13" style="201" customWidth="1"/>
    <col min="11017" max="11017" width="14.83203125" style="201" customWidth="1"/>
    <col min="11018" max="11018" width="27.33203125" style="201" customWidth="1"/>
    <col min="11019" max="11019" width="18" style="201" customWidth="1"/>
    <col min="11020" max="11020" width="10.83203125" style="201"/>
    <col min="11021" max="11029" width="0" style="201" hidden="1" customWidth="1"/>
    <col min="11030" max="11030" width="14.33203125" style="201" customWidth="1"/>
    <col min="11031" max="11031" width="19" style="201" customWidth="1"/>
    <col min="11032" max="11032" width="14.33203125" style="201" customWidth="1"/>
    <col min="11033" max="11033" width="17.5" style="201" customWidth="1"/>
    <col min="11034" max="11034" width="12.83203125" style="201" customWidth="1"/>
    <col min="11035" max="11035" width="17.5" style="201" customWidth="1"/>
    <col min="11036" max="11036" width="19" style="201" customWidth="1"/>
    <col min="11037" max="11037" width="12.83203125" style="201" customWidth="1"/>
    <col min="11038" max="11038" width="17.5" style="201" customWidth="1"/>
    <col min="11039" max="11039" width="19" style="201" customWidth="1"/>
    <col min="11040" max="11051" width="10.83203125" style="201"/>
    <col min="11052" max="11073" width="0" style="201" hidden="1" customWidth="1"/>
    <col min="11074" max="11264" width="10.83203125" style="201"/>
    <col min="11265" max="11265" width="9.6640625" style="201" customWidth="1"/>
    <col min="11266" max="11266" width="2" style="201" customWidth="1"/>
    <col min="11267" max="11267" width="4.83203125" style="201" customWidth="1"/>
    <col min="11268" max="11268" width="5" style="201" customWidth="1"/>
    <col min="11269" max="11269" width="20" style="201" customWidth="1"/>
    <col min="11270" max="11270" width="87.5" style="201" customWidth="1"/>
    <col min="11271" max="11271" width="10.1640625" style="201" customWidth="1"/>
    <col min="11272" max="11272" width="13" style="201" customWidth="1"/>
    <col min="11273" max="11273" width="14.83203125" style="201" customWidth="1"/>
    <col min="11274" max="11274" width="27.33203125" style="201" customWidth="1"/>
    <col min="11275" max="11275" width="18" style="201" customWidth="1"/>
    <col min="11276" max="11276" width="10.83203125" style="201"/>
    <col min="11277" max="11285" width="0" style="201" hidden="1" customWidth="1"/>
    <col min="11286" max="11286" width="14.33203125" style="201" customWidth="1"/>
    <col min="11287" max="11287" width="19" style="201" customWidth="1"/>
    <col min="11288" max="11288" width="14.33203125" style="201" customWidth="1"/>
    <col min="11289" max="11289" width="17.5" style="201" customWidth="1"/>
    <col min="11290" max="11290" width="12.83203125" style="201" customWidth="1"/>
    <col min="11291" max="11291" width="17.5" style="201" customWidth="1"/>
    <col min="11292" max="11292" width="19" style="201" customWidth="1"/>
    <col min="11293" max="11293" width="12.83203125" style="201" customWidth="1"/>
    <col min="11294" max="11294" width="17.5" style="201" customWidth="1"/>
    <col min="11295" max="11295" width="19" style="201" customWidth="1"/>
    <col min="11296" max="11307" width="10.83203125" style="201"/>
    <col min="11308" max="11329" width="0" style="201" hidden="1" customWidth="1"/>
    <col min="11330" max="11520" width="10.83203125" style="201"/>
    <col min="11521" max="11521" width="9.6640625" style="201" customWidth="1"/>
    <col min="11522" max="11522" width="2" style="201" customWidth="1"/>
    <col min="11523" max="11523" width="4.83203125" style="201" customWidth="1"/>
    <col min="11524" max="11524" width="5" style="201" customWidth="1"/>
    <col min="11525" max="11525" width="20" style="201" customWidth="1"/>
    <col min="11526" max="11526" width="87.5" style="201" customWidth="1"/>
    <col min="11527" max="11527" width="10.1640625" style="201" customWidth="1"/>
    <col min="11528" max="11528" width="13" style="201" customWidth="1"/>
    <col min="11529" max="11529" width="14.83203125" style="201" customWidth="1"/>
    <col min="11530" max="11530" width="27.33203125" style="201" customWidth="1"/>
    <col min="11531" max="11531" width="18" style="201" customWidth="1"/>
    <col min="11532" max="11532" width="10.83203125" style="201"/>
    <col min="11533" max="11541" width="0" style="201" hidden="1" customWidth="1"/>
    <col min="11542" max="11542" width="14.33203125" style="201" customWidth="1"/>
    <col min="11543" max="11543" width="19" style="201" customWidth="1"/>
    <col min="11544" max="11544" width="14.33203125" style="201" customWidth="1"/>
    <col min="11545" max="11545" width="17.5" style="201" customWidth="1"/>
    <col min="11546" max="11546" width="12.83203125" style="201" customWidth="1"/>
    <col min="11547" max="11547" width="17.5" style="201" customWidth="1"/>
    <col min="11548" max="11548" width="19" style="201" customWidth="1"/>
    <col min="11549" max="11549" width="12.83203125" style="201" customWidth="1"/>
    <col min="11550" max="11550" width="17.5" style="201" customWidth="1"/>
    <col min="11551" max="11551" width="19" style="201" customWidth="1"/>
    <col min="11552" max="11563" width="10.83203125" style="201"/>
    <col min="11564" max="11585" width="0" style="201" hidden="1" customWidth="1"/>
    <col min="11586" max="11776" width="10.83203125" style="201"/>
    <col min="11777" max="11777" width="9.6640625" style="201" customWidth="1"/>
    <col min="11778" max="11778" width="2" style="201" customWidth="1"/>
    <col min="11779" max="11779" width="4.83203125" style="201" customWidth="1"/>
    <col min="11780" max="11780" width="5" style="201" customWidth="1"/>
    <col min="11781" max="11781" width="20" style="201" customWidth="1"/>
    <col min="11782" max="11782" width="87.5" style="201" customWidth="1"/>
    <col min="11783" max="11783" width="10.1640625" style="201" customWidth="1"/>
    <col min="11784" max="11784" width="13" style="201" customWidth="1"/>
    <col min="11785" max="11785" width="14.83203125" style="201" customWidth="1"/>
    <col min="11786" max="11786" width="27.33203125" style="201" customWidth="1"/>
    <col min="11787" max="11787" width="18" style="201" customWidth="1"/>
    <col min="11788" max="11788" width="10.83203125" style="201"/>
    <col min="11789" max="11797" width="0" style="201" hidden="1" customWidth="1"/>
    <col min="11798" max="11798" width="14.33203125" style="201" customWidth="1"/>
    <col min="11799" max="11799" width="19" style="201" customWidth="1"/>
    <col min="11800" max="11800" width="14.33203125" style="201" customWidth="1"/>
    <col min="11801" max="11801" width="17.5" style="201" customWidth="1"/>
    <col min="11802" max="11802" width="12.83203125" style="201" customWidth="1"/>
    <col min="11803" max="11803" width="17.5" style="201" customWidth="1"/>
    <col min="11804" max="11804" width="19" style="201" customWidth="1"/>
    <col min="11805" max="11805" width="12.83203125" style="201" customWidth="1"/>
    <col min="11806" max="11806" width="17.5" style="201" customWidth="1"/>
    <col min="11807" max="11807" width="19" style="201" customWidth="1"/>
    <col min="11808" max="11819" width="10.83203125" style="201"/>
    <col min="11820" max="11841" width="0" style="201" hidden="1" customWidth="1"/>
    <col min="11842" max="12032" width="10.83203125" style="201"/>
    <col min="12033" max="12033" width="9.6640625" style="201" customWidth="1"/>
    <col min="12034" max="12034" width="2" style="201" customWidth="1"/>
    <col min="12035" max="12035" width="4.83203125" style="201" customWidth="1"/>
    <col min="12036" max="12036" width="5" style="201" customWidth="1"/>
    <col min="12037" max="12037" width="20" style="201" customWidth="1"/>
    <col min="12038" max="12038" width="87.5" style="201" customWidth="1"/>
    <col min="12039" max="12039" width="10.1640625" style="201" customWidth="1"/>
    <col min="12040" max="12040" width="13" style="201" customWidth="1"/>
    <col min="12041" max="12041" width="14.83203125" style="201" customWidth="1"/>
    <col min="12042" max="12042" width="27.33203125" style="201" customWidth="1"/>
    <col min="12043" max="12043" width="18" style="201" customWidth="1"/>
    <col min="12044" max="12044" width="10.83203125" style="201"/>
    <col min="12045" max="12053" width="0" style="201" hidden="1" customWidth="1"/>
    <col min="12054" max="12054" width="14.33203125" style="201" customWidth="1"/>
    <col min="12055" max="12055" width="19" style="201" customWidth="1"/>
    <col min="12056" max="12056" width="14.33203125" style="201" customWidth="1"/>
    <col min="12057" max="12057" width="17.5" style="201" customWidth="1"/>
    <col min="12058" max="12058" width="12.83203125" style="201" customWidth="1"/>
    <col min="12059" max="12059" width="17.5" style="201" customWidth="1"/>
    <col min="12060" max="12060" width="19" style="201" customWidth="1"/>
    <col min="12061" max="12061" width="12.83203125" style="201" customWidth="1"/>
    <col min="12062" max="12062" width="17.5" style="201" customWidth="1"/>
    <col min="12063" max="12063" width="19" style="201" customWidth="1"/>
    <col min="12064" max="12075" width="10.83203125" style="201"/>
    <col min="12076" max="12097" width="0" style="201" hidden="1" customWidth="1"/>
    <col min="12098" max="12288" width="10.83203125" style="201"/>
    <col min="12289" max="12289" width="9.6640625" style="201" customWidth="1"/>
    <col min="12290" max="12290" width="2" style="201" customWidth="1"/>
    <col min="12291" max="12291" width="4.83203125" style="201" customWidth="1"/>
    <col min="12292" max="12292" width="5" style="201" customWidth="1"/>
    <col min="12293" max="12293" width="20" style="201" customWidth="1"/>
    <col min="12294" max="12294" width="87.5" style="201" customWidth="1"/>
    <col min="12295" max="12295" width="10.1640625" style="201" customWidth="1"/>
    <col min="12296" max="12296" width="13" style="201" customWidth="1"/>
    <col min="12297" max="12297" width="14.83203125" style="201" customWidth="1"/>
    <col min="12298" max="12298" width="27.33203125" style="201" customWidth="1"/>
    <col min="12299" max="12299" width="18" style="201" customWidth="1"/>
    <col min="12300" max="12300" width="10.83203125" style="201"/>
    <col min="12301" max="12309" width="0" style="201" hidden="1" customWidth="1"/>
    <col min="12310" max="12310" width="14.33203125" style="201" customWidth="1"/>
    <col min="12311" max="12311" width="19" style="201" customWidth="1"/>
    <col min="12312" max="12312" width="14.33203125" style="201" customWidth="1"/>
    <col min="12313" max="12313" width="17.5" style="201" customWidth="1"/>
    <col min="12314" max="12314" width="12.83203125" style="201" customWidth="1"/>
    <col min="12315" max="12315" width="17.5" style="201" customWidth="1"/>
    <col min="12316" max="12316" width="19" style="201" customWidth="1"/>
    <col min="12317" max="12317" width="12.83203125" style="201" customWidth="1"/>
    <col min="12318" max="12318" width="17.5" style="201" customWidth="1"/>
    <col min="12319" max="12319" width="19" style="201" customWidth="1"/>
    <col min="12320" max="12331" width="10.83203125" style="201"/>
    <col min="12332" max="12353" width="0" style="201" hidden="1" customWidth="1"/>
    <col min="12354" max="12544" width="10.83203125" style="201"/>
    <col min="12545" max="12545" width="9.6640625" style="201" customWidth="1"/>
    <col min="12546" max="12546" width="2" style="201" customWidth="1"/>
    <col min="12547" max="12547" width="4.83203125" style="201" customWidth="1"/>
    <col min="12548" max="12548" width="5" style="201" customWidth="1"/>
    <col min="12549" max="12549" width="20" style="201" customWidth="1"/>
    <col min="12550" max="12550" width="87.5" style="201" customWidth="1"/>
    <col min="12551" max="12551" width="10.1640625" style="201" customWidth="1"/>
    <col min="12552" max="12552" width="13" style="201" customWidth="1"/>
    <col min="12553" max="12553" width="14.83203125" style="201" customWidth="1"/>
    <col min="12554" max="12554" width="27.33203125" style="201" customWidth="1"/>
    <col min="12555" max="12555" width="18" style="201" customWidth="1"/>
    <col min="12556" max="12556" width="10.83203125" style="201"/>
    <col min="12557" max="12565" width="0" style="201" hidden="1" customWidth="1"/>
    <col min="12566" max="12566" width="14.33203125" style="201" customWidth="1"/>
    <col min="12567" max="12567" width="19" style="201" customWidth="1"/>
    <col min="12568" max="12568" width="14.33203125" style="201" customWidth="1"/>
    <col min="12569" max="12569" width="17.5" style="201" customWidth="1"/>
    <col min="12570" max="12570" width="12.83203125" style="201" customWidth="1"/>
    <col min="12571" max="12571" width="17.5" style="201" customWidth="1"/>
    <col min="12572" max="12572" width="19" style="201" customWidth="1"/>
    <col min="12573" max="12573" width="12.83203125" style="201" customWidth="1"/>
    <col min="12574" max="12574" width="17.5" style="201" customWidth="1"/>
    <col min="12575" max="12575" width="19" style="201" customWidth="1"/>
    <col min="12576" max="12587" width="10.83203125" style="201"/>
    <col min="12588" max="12609" width="0" style="201" hidden="1" customWidth="1"/>
    <col min="12610" max="12800" width="10.83203125" style="201"/>
    <col min="12801" max="12801" width="9.6640625" style="201" customWidth="1"/>
    <col min="12802" max="12802" width="2" style="201" customWidth="1"/>
    <col min="12803" max="12803" width="4.83203125" style="201" customWidth="1"/>
    <col min="12804" max="12804" width="5" style="201" customWidth="1"/>
    <col min="12805" max="12805" width="20" style="201" customWidth="1"/>
    <col min="12806" max="12806" width="87.5" style="201" customWidth="1"/>
    <col min="12807" max="12807" width="10.1640625" style="201" customWidth="1"/>
    <col min="12808" max="12808" width="13" style="201" customWidth="1"/>
    <col min="12809" max="12809" width="14.83203125" style="201" customWidth="1"/>
    <col min="12810" max="12810" width="27.33203125" style="201" customWidth="1"/>
    <col min="12811" max="12811" width="18" style="201" customWidth="1"/>
    <col min="12812" max="12812" width="10.83203125" style="201"/>
    <col min="12813" max="12821" width="0" style="201" hidden="1" customWidth="1"/>
    <col min="12822" max="12822" width="14.33203125" style="201" customWidth="1"/>
    <col min="12823" max="12823" width="19" style="201" customWidth="1"/>
    <col min="12824" max="12824" width="14.33203125" style="201" customWidth="1"/>
    <col min="12825" max="12825" width="17.5" style="201" customWidth="1"/>
    <col min="12826" max="12826" width="12.83203125" style="201" customWidth="1"/>
    <col min="12827" max="12827" width="17.5" style="201" customWidth="1"/>
    <col min="12828" max="12828" width="19" style="201" customWidth="1"/>
    <col min="12829" max="12829" width="12.83203125" style="201" customWidth="1"/>
    <col min="12830" max="12830" width="17.5" style="201" customWidth="1"/>
    <col min="12831" max="12831" width="19" style="201" customWidth="1"/>
    <col min="12832" max="12843" width="10.83203125" style="201"/>
    <col min="12844" max="12865" width="0" style="201" hidden="1" customWidth="1"/>
    <col min="12866" max="13056" width="10.83203125" style="201"/>
    <col min="13057" max="13057" width="9.6640625" style="201" customWidth="1"/>
    <col min="13058" max="13058" width="2" style="201" customWidth="1"/>
    <col min="13059" max="13059" width="4.83203125" style="201" customWidth="1"/>
    <col min="13060" max="13060" width="5" style="201" customWidth="1"/>
    <col min="13061" max="13061" width="20" style="201" customWidth="1"/>
    <col min="13062" max="13062" width="87.5" style="201" customWidth="1"/>
    <col min="13063" max="13063" width="10.1640625" style="201" customWidth="1"/>
    <col min="13064" max="13064" width="13" style="201" customWidth="1"/>
    <col min="13065" max="13065" width="14.83203125" style="201" customWidth="1"/>
    <col min="13066" max="13066" width="27.33203125" style="201" customWidth="1"/>
    <col min="13067" max="13067" width="18" style="201" customWidth="1"/>
    <col min="13068" max="13068" width="10.83203125" style="201"/>
    <col min="13069" max="13077" width="0" style="201" hidden="1" customWidth="1"/>
    <col min="13078" max="13078" width="14.33203125" style="201" customWidth="1"/>
    <col min="13079" max="13079" width="19" style="201" customWidth="1"/>
    <col min="13080" max="13080" width="14.33203125" style="201" customWidth="1"/>
    <col min="13081" max="13081" width="17.5" style="201" customWidth="1"/>
    <col min="13082" max="13082" width="12.83203125" style="201" customWidth="1"/>
    <col min="13083" max="13083" width="17.5" style="201" customWidth="1"/>
    <col min="13084" max="13084" width="19" style="201" customWidth="1"/>
    <col min="13085" max="13085" width="12.83203125" style="201" customWidth="1"/>
    <col min="13086" max="13086" width="17.5" style="201" customWidth="1"/>
    <col min="13087" max="13087" width="19" style="201" customWidth="1"/>
    <col min="13088" max="13099" width="10.83203125" style="201"/>
    <col min="13100" max="13121" width="0" style="201" hidden="1" customWidth="1"/>
    <col min="13122" max="13312" width="10.83203125" style="201"/>
    <col min="13313" max="13313" width="9.6640625" style="201" customWidth="1"/>
    <col min="13314" max="13314" width="2" style="201" customWidth="1"/>
    <col min="13315" max="13315" width="4.83203125" style="201" customWidth="1"/>
    <col min="13316" max="13316" width="5" style="201" customWidth="1"/>
    <col min="13317" max="13317" width="20" style="201" customWidth="1"/>
    <col min="13318" max="13318" width="87.5" style="201" customWidth="1"/>
    <col min="13319" max="13319" width="10.1640625" style="201" customWidth="1"/>
    <col min="13320" max="13320" width="13" style="201" customWidth="1"/>
    <col min="13321" max="13321" width="14.83203125" style="201" customWidth="1"/>
    <col min="13322" max="13322" width="27.33203125" style="201" customWidth="1"/>
    <col min="13323" max="13323" width="18" style="201" customWidth="1"/>
    <col min="13324" max="13324" width="10.83203125" style="201"/>
    <col min="13325" max="13333" width="0" style="201" hidden="1" customWidth="1"/>
    <col min="13334" max="13334" width="14.33203125" style="201" customWidth="1"/>
    <col min="13335" max="13335" width="19" style="201" customWidth="1"/>
    <col min="13336" max="13336" width="14.33203125" style="201" customWidth="1"/>
    <col min="13337" max="13337" width="17.5" style="201" customWidth="1"/>
    <col min="13338" max="13338" width="12.83203125" style="201" customWidth="1"/>
    <col min="13339" max="13339" width="17.5" style="201" customWidth="1"/>
    <col min="13340" max="13340" width="19" style="201" customWidth="1"/>
    <col min="13341" max="13341" width="12.83203125" style="201" customWidth="1"/>
    <col min="13342" max="13342" width="17.5" style="201" customWidth="1"/>
    <col min="13343" max="13343" width="19" style="201" customWidth="1"/>
    <col min="13344" max="13355" width="10.83203125" style="201"/>
    <col min="13356" max="13377" width="0" style="201" hidden="1" customWidth="1"/>
    <col min="13378" max="13568" width="10.83203125" style="201"/>
    <col min="13569" max="13569" width="9.6640625" style="201" customWidth="1"/>
    <col min="13570" max="13570" width="2" style="201" customWidth="1"/>
    <col min="13571" max="13571" width="4.83203125" style="201" customWidth="1"/>
    <col min="13572" max="13572" width="5" style="201" customWidth="1"/>
    <col min="13573" max="13573" width="20" style="201" customWidth="1"/>
    <col min="13574" max="13574" width="87.5" style="201" customWidth="1"/>
    <col min="13575" max="13575" width="10.1640625" style="201" customWidth="1"/>
    <col min="13576" max="13576" width="13" style="201" customWidth="1"/>
    <col min="13577" max="13577" width="14.83203125" style="201" customWidth="1"/>
    <col min="13578" max="13578" width="27.33203125" style="201" customWidth="1"/>
    <col min="13579" max="13579" width="18" style="201" customWidth="1"/>
    <col min="13580" max="13580" width="10.83203125" style="201"/>
    <col min="13581" max="13589" width="0" style="201" hidden="1" customWidth="1"/>
    <col min="13590" max="13590" width="14.33203125" style="201" customWidth="1"/>
    <col min="13591" max="13591" width="19" style="201" customWidth="1"/>
    <col min="13592" max="13592" width="14.33203125" style="201" customWidth="1"/>
    <col min="13593" max="13593" width="17.5" style="201" customWidth="1"/>
    <col min="13594" max="13594" width="12.83203125" style="201" customWidth="1"/>
    <col min="13595" max="13595" width="17.5" style="201" customWidth="1"/>
    <col min="13596" max="13596" width="19" style="201" customWidth="1"/>
    <col min="13597" max="13597" width="12.83203125" style="201" customWidth="1"/>
    <col min="13598" max="13598" width="17.5" style="201" customWidth="1"/>
    <col min="13599" max="13599" width="19" style="201" customWidth="1"/>
    <col min="13600" max="13611" width="10.83203125" style="201"/>
    <col min="13612" max="13633" width="0" style="201" hidden="1" customWidth="1"/>
    <col min="13634" max="13824" width="10.83203125" style="201"/>
    <col min="13825" max="13825" width="9.6640625" style="201" customWidth="1"/>
    <col min="13826" max="13826" width="2" style="201" customWidth="1"/>
    <col min="13827" max="13827" width="4.83203125" style="201" customWidth="1"/>
    <col min="13828" max="13828" width="5" style="201" customWidth="1"/>
    <col min="13829" max="13829" width="20" style="201" customWidth="1"/>
    <col min="13830" max="13830" width="87.5" style="201" customWidth="1"/>
    <col min="13831" max="13831" width="10.1640625" style="201" customWidth="1"/>
    <col min="13832" max="13832" width="13" style="201" customWidth="1"/>
    <col min="13833" max="13833" width="14.83203125" style="201" customWidth="1"/>
    <col min="13834" max="13834" width="27.33203125" style="201" customWidth="1"/>
    <col min="13835" max="13835" width="18" style="201" customWidth="1"/>
    <col min="13836" max="13836" width="10.83203125" style="201"/>
    <col min="13837" max="13845" width="0" style="201" hidden="1" customWidth="1"/>
    <col min="13846" max="13846" width="14.33203125" style="201" customWidth="1"/>
    <col min="13847" max="13847" width="19" style="201" customWidth="1"/>
    <col min="13848" max="13848" width="14.33203125" style="201" customWidth="1"/>
    <col min="13849" max="13849" width="17.5" style="201" customWidth="1"/>
    <col min="13850" max="13850" width="12.83203125" style="201" customWidth="1"/>
    <col min="13851" max="13851" width="17.5" style="201" customWidth="1"/>
    <col min="13852" max="13852" width="19" style="201" customWidth="1"/>
    <col min="13853" max="13853" width="12.83203125" style="201" customWidth="1"/>
    <col min="13854" max="13854" width="17.5" style="201" customWidth="1"/>
    <col min="13855" max="13855" width="19" style="201" customWidth="1"/>
    <col min="13856" max="13867" width="10.83203125" style="201"/>
    <col min="13868" max="13889" width="0" style="201" hidden="1" customWidth="1"/>
    <col min="13890" max="14080" width="10.83203125" style="201"/>
    <col min="14081" max="14081" width="9.6640625" style="201" customWidth="1"/>
    <col min="14082" max="14082" width="2" style="201" customWidth="1"/>
    <col min="14083" max="14083" width="4.83203125" style="201" customWidth="1"/>
    <col min="14084" max="14084" width="5" style="201" customWidth="1"/>
    <col min="14085" max="14085" width="20" style="201" customWidth="1"/>
    <col min="14086" max="14086" width="87.5" style="201" customWidth="1"/>
    <col min="14087" max="14087" width="10.1640625" style="201" customWidth="1"/>
    <col min="14088" max="14088" width="13" style="201" customWidth="1"/>
    <col min="14089" max="14089" width="14.83203125" style="201" customWidth="1"/>
    <col min="14090" max="14090" width="27.33203125" style="201" customWidth="1"/>
    <col min="14091" max="14091" width="18" style="201" customWidth="1"/>
    <col min="14092" max="14092" width="10.83203125" style="201"/>
    <col min="14093" max="14101" width="0" style="201" hidden="1" customWidth="1"/>
    <col min="14102" max="14102" width="14.33203125" style="201" customWidth="1"/>
    <col min="14103" max="14103" width="19" style="201" customWidth="1"/>
    <col min="14104" max="14104" width="14.33203125" style="201" customWidth="1"/>
    <col min="14105" max="14105" width="17.5" style="201" customWidth="1"/>
    <col min="14106" max="14106" width="12.83203125" style="201" customWidth="1"/>
    <col min="14107" max="14107" width="17.5" style="201" customWidth="1"/>
    <col min="14108" max="14108" width="19" style="201" customWidth="1"/>
    <col min="14109" max="14109" width="12.83203125" style="201" customWidth="1"/>
    <col min="14110" max="14110" width="17.5" style="201" customWidth="1"/>
    <col min="14111" max="14111" width="19" style="201" customWidth="1"/>
    <col min="14112" max="14123" width="10.83203125" style="201"/>
    <col min="14124" max="14145" width="0" style="201" hidden="1" customWidth="1"/>
    <col min="14146" max="14336" width="10.83203125" style="201"/>
    <col min="14337" max="14337" width="9.6640625" style="201" customWidth="1"/>
    <col min="14338" max="14338" width="2" style="201" customWidth="1"/>
    <col min="14339" max="14339" width="4.83203125" style="201" customWidth="1"/>
    <col min="14340" max="14340" width="5" style="201" customWidth="1"/>
    <col min="14341" max="14341" width="20" style="201" customWidth="1"/>
    <col min="14342" max="14342" width="87.5" style="201" customWidth="1"/>
    <col min="14343" max="14343" width="10.1640625" style="201" customWidth="1"/>
    <col min="14344" max="14344" width="13" style="201" customWidth="1"/>
    <col min="14345" max="14345" width="14.83203125" style="201" customWidth="1"/>
    <col min="14346" max="14346" width="27.33203125" style="201" customWidth="1"/>
    <col min="14347" max="14347" width="18" style="201" customWidth="1"/>
    <col min="14348" max="14348" width="10.83203125" style="201"/>
    <col min="14349" max="14357" width="0" style="201" hidden="1" customWidth="1"/>
    <col min="14358" max="14358" width="14.33203125" style="201" customWidth="1"/>
    <col min="14359" max="14359" width="19" style="201" customWidth="1"/>
    <col min="14360" max="14360" width="14.33203125" style="201" customWidth="1"/>
    <col min="14361" max="14361" width="17.5" style="201" customWidth="1"/>
    <col min="14362" max="14362" width="12.83203125" style="201" customWidth="1"/>
    <col min="14363" max="14363" width="17.5" style="201" customWidth="1"/>
    <col min="14364" max="14364" width="19" style="201" customWidth="1"/>
    <col min="14365" max="14365" width="12.83203125" style="201" customWidth="1"/>
    <col min="14366" max="14366" width="17.5" style="201" customWidth="1"/>
    <col min="14367" max="14367" width="19" style="201" customWidth="1"/>
    <col min="14368" max="14379" width="10.83203125" style="201"/>
    <col min="14380" max="14401" width="0" style="201" hidden="1" customWidth="1"/>
    <col min="14402" max="14592" width="10.83203125" style="201"/>
    <col min="14593" max="14593" width="9.6640625" style="201" customWidth="1"/>
    <col min="14594" max="14594" width="2" style="201" customWidth="1"/>
    <col min="14595" max="14595" width="4.83203125" style="201" customWidth="1"/>
    <col min="14596" max="14596" width="5" style="201" customWidth="1"/>
    <col min="14597" max="14597" width="20" style="201" customWidth="1"/>
    <col min="14598" max="14598" width="87.5" style="201" customWidth="1"/>
    <col min="14599" max="14599" width="10.1640625" style="201" customWidth="1"/>
    <col min="14600" max="14600" width="13" style="201" customWidth="1"/>
    <col min="14601" max="14601" width="14.83203125" style="201" customWidth="1"/>
    <col min="14602" max="14602" width="27.33203125" style="201" customWidth="1"/>
    <col min="14603" max="14603" width="18" style="201" customWidth="1"/>
    <col min="14604" max="14604" width="10.83203125" style="201"/>
    <col min="14605" max="14613" width="0" style="201" hidden="1" customWidth="1"/>
    <col min="14614" max="14614" width="14.33203125" style="201" customWidth="1"/>
    <col min="14615" max="14615" width="19" style="201" customWidth="1"/>
    <col min="14616" max="14616" width="14.33203125" style="201" customWidth="1"/>
    <col min="14617" max="14617" width="17.5" style="201" customWidth="1"/>
    <col min="14618" max="14618" width="12.83203125" style="201" customWidth="1"/>
    <col min="14619" max="14619" width="17.5" style="201" customWidth="1"/>
    <col min="14620" max="14620" width="19" style="201" customWidth="1"/>
    <col min="14621" max="14621" width="12.83203125" style="201" customWidth="1"/>
    <col min="14622" max="14622" width="17.5" style="201" customWidth="1"/>
    <col min="14623" max="14623" width="19" style="201" customWidth="1"/>
    <col min="14624" max="14635" width="10.83203125" style="201"/>
    <col min="14636" max="14657" width="0" style="201" hidden="1" customWidth="1"/>
    <col min="14658" max="14848" width="10.83203125" style="201"/>
    <col min="14849" max="14849" width="9.6640625" style="201" customWidth="1"/>
    <col min="14850" max="14850" width="2" style="201" customWidth="1"/>
    <col min="14851" max="14851" width="4.83203125" style="201" customWidth="1"/>
    <col min="14852" max="14852" width="5" style="201" customWidth="1"/>
    <col min="14853" max="14853" width="20" style="201" customWidth="1"/>
    <col min="14854" max="14854" width="87.5" style="201" customWidth="1"/>
    <col min="14855" max="14855" width="10.1640625" style="201" customWidth="1"/>
    <col min="14856" max="14856" width="13" style="201" customWidth="1"/>
    <col min="14857" max="14857" width="14.83203125" style="201" customWidth="1"/>
    <col min="14858" max="14858" width="27.33203125" style="201" customWidth="1"/>
    <col min="14859" max="14859" width="18" style="201" customWidth="1"/>
    <col min="14860" max="14860" width="10.83203125" style="201"/>
    <col min="14861" max="14869" width="0" style="201" hidden="1" customWidth="1"/>
    <col min="14870" max="14870" width="14.33203125" style="201" customWidth="1"/>
    <col min="14871" max="14871" width="19" style="201" customWidth="1"/>
    <col min="14872" max="14872" width="14.33203125" style="201" customWidth="1"/>
    <col min="14873" max="14873" width="17.5" style="201" customWidth="1"/>
    <col min="14874" max="14874" width="12.83203125" style="201" customWidth="1"/>
    <col min="14875" max="14875" width="17.5" style="201" customWidth="1"/>
    <col min="14876" max="14876" width="19" style="201" customWidth="1"/>
    <col min="14877" max="14877" width="12.83203125" style="201" customWidth="1"/>
    <col min="14878" max="14878" width="17.5" style="201" customWidth="1"/>
    <col min="14879" max="14879" width="19" style="201" customWidth="1"/>
    <col min="14880" max="14891" width="10.83203125" style="201"/>
    <col min="14892" max="14913" width="0" style="201" hidden="1" customWidth="1"/>
    <col min="14914" max="15104" width="10.83203125" style="201"/>
    <col min="15105" max="15105" width="9.6640625" style="201" customWidth="1"/>
    <col min="15106" max="15106" width="2" style="201" customWidth="1"/>
    <col min="15107" max="15107" width="4.83203125" style="201" customWidth="1"/>
    <col min="15108" max="15108" width="5" style="201" customWidth="1"/>
    <col min="15109" max="15109" width="20" style="201" customWidth="1"/>
    <col min="15110" max="15110" width="87.5" style="201" customWidth="1"/>
    <col min="15111" max="15111" width="10.1640625" style="201" customWidth="1"/>
    <col min="15112" max="15112" width="13" style="201" customWidth="1"/>
    <col min="15113" max="15113" width="14.83203125" style="201" customWidth="1"/>
    <col min="15114" max="15114" width="27.33203125" style="201" customWidth="1"/>
    <col min="15115" max="15115" width="18" style="201" customWidth="1"/>
    <col min="15116" max="15116" width="10.83203125" style="201"/>
    <col min="15117" max="15125" width="0" style="201" hidden="1" customWidth="1"/>
    <col min="15126" max="15126" width="14.33203125" style="201" customWidth="1"/>
    <col min="15127" max="15127" width="19" style="201" customWidth="1"/>
    <col min="15128" max="15128" width="14.33203125" style="201" customWidth="1"/>
    <col min="15129" max="15129" width="17.5" style="201" customWidth="1"/>
    <col min="15130" max="15130" width="12.83203125" style="201" customWidth="1"/>
    <col min="15131" max="15131" width="17.5" style="201" customWidth="1"/>
    <col min="15132" max="15132" width="19" style="201" customWidth="1"/>
    <col min="15133" max="15133" width="12.83203125" style="201" customWidth="1"/>
    <col min="15134" max="15134" width="17.5" style="201" customWidth="1"/>
    <col min="15135" max="15135" width="19" style="201" customWidth="1"/>
    <col min="15136" max="15147" width="10.83203125" style="201"/>
    <col min="15148" max="15169" width="0" style="201" hidden="1" customWidth="1"/>
    <col min="15170" max="15360" width="10.83203125" style="201"/>
    <col min="15361" max="15361" width="9.6640625" style="201" customWidth="1"/>
    <col min="15362" max="15362" width="2" style="201" customWidth="1"/>
    <col min="15363" max="15363" width="4.83203125" style="201" customWidth="1"/>
    <col min="15364" max="15364" width="5" style="201" customWidth="1"/>
    <col min="15365" max="15365" width="20" style="201" customWidth="1"/>
    <col min="15366" max="15366" width="87.5" style="201" customWidth="1"/>
    <col min="15367" max="15367" width="10.1640625" style="201" customWidth="1"/>
    <col min="15368" max="15368" width="13" style="201" customWidth="1"/>
    <col min="15369" max="15369" width="14.83203125" style="201" customWidth="1"/>
    <col min="15370" max="15370" width="27.33203125" style="201" customWidth="1"/>
    <col min="15371" max="15371" width="18" style="201" customWidth="1"/>
    <col min="15372" max="15372" width="10.83203125" style="201"/>
    <col min="15373" max="15381" width="0" style="201" hidden="1" customWidth="1"/>
    <col min="15382" max="15382" width="14.33203125" style="201" customWidth="1"/>
    <col min="15383" max="15383" width="19" style="201" customWidth="1"/>
    <col min="15384" max="15384" width="14.33203125" style="201" customWidth="1"/>
    <col min="15385" max="15385" width="17.5" style="201" customWidth="1"/>
    <col min="15386" max="15386" width="12.83203125" style="201" customWidth="1"/>
    <col min="15387" max="15387" width="17.5" style="201" customWidth="1"/>
    <col min="15388" max="15388" width="19" style="201" customWidth="1"/>
    <col min="15389" max="15389" width="12.83203125" style="201" customWidth="1"/>
    <col min="15390" max="15390" width="17.5" style="201" customWidth="1"/>
    <col min="15391" max="15391" width="19" style="201" customWidth="1"/>
    <col min="15392" max="15403" width="10.83203125" style="201"/>
    <col min="15404" max="15425" width="0" style="201" hidden="1" customWidth="1"/>
    <col min="15426" max="15616" width="10.83203125" style="201"/>
    <col min="15617" max="15617" width="9.6640625" style="201" customWidth="1"/>
    <col min="15618" max="15618" width="2" style="201" customWidth="1"/>
    <col min="15619" max="15619" width="4.83203125" style="201" customWidth="1"/>
    <col min="15620" max="15620" width="5" style="201" customWidth="1"/>
    <col min="15621" max="15621" width="20" style="201" customWidth="1"/>
    <col min="15622" max="15622" width="87.5" style="201" customWidth="1"/>
    <col min="15623" max="15623" width="10.1640625" style="201" customWidth="1"/>
    <col min="15624" max="15624" width="13" style="201" customWidth="1"/>
    <col min="15625" max="15625" width="14.83203125" style="201" customWidth="1"/>
    <col min="15626" max="15626" width="27.33203125" style="201" customWidth="1"/>
    <col min="15627" max="15627" width="18" style="201" customWidth="1"/>
    <col min="15628" max="15628" width="10.83203125" style="201"/>
    <col min="15629" max="15637" width="0" style="201" hidden="1" customWidth="1"/>
    <col min="15638" max="15638" width="14.33203125" style="201" customWidth="1"/>
    <col min="15639" max="15639" width="19" style="201" customWidth="1"/>
    <col min="15640" max="15640" width="14.33203125" style="201" customWidth="1"/>
    <col min="15641" max="15641" width="17.5" style="201" customWidth="1"/>
    <col min="15642" max="15642" width="12.83203125" style="201" customWidth="1"/>
    <col min="15643" max="15643" width="17.5" style="201" customWidth="1"/>
    <col min="15644" max="15644" width="19" style="201" customWidth="1"/>
    <col min="15645" max="15645" width="12.83203125" style="201" customWidth="1"/>
    <col min="15646" max="15646" width="17.5" style="201" customWidth="1"/>
    <col min="15647" max="15647" width="19" style="201" customWidth="1"/>
    <col min="15648" max="15659" width="10.83203125" style="201"/>
    <col min="15660" max="15681" width="0" style="201" hidden="1" customWidth="1"/>
    <col min="15682" max="15872" width="10.83203125" style="201"/>
    <col min="15873" max="15873" width="9.6640625" style="201" customWidth="1"/>
    <col min="15874" max="15874" width="2" style="201" customWidth="1"/>
    <col min="15875" max="15875" width="4.83203125" style="201" customWidth="1"/>
    <col min="15876" max="15876" width="5" style="201" customWidth="1"/>
    <col min="15877" max="15877" width="20" style="201" customWidth="1"/>
    <col min="15878" max="15878" width="87.5" style="201" customWidth="1"/>
    <col min="15879" max="15879" width="10.1640625" style="201" customWidth="1"/>
    <col min="15880" max="15880" width="13" style="201" customWidth="1"/>
    <col min="15881" max="15881" width="14.83203125" style="201" customWidth="1"/>
    <col min="15882" max="15882" width="27.33203125" style="201" customWidth="1"/>
    <col min="15883" max="15883" width="18" style="201" customWidth="1"/>
    <col min="15884" max="15884" width="10.83203125" style="201"/>
    <col min="15885" max="15893" width="0" style="201" hidden="1" customWidth="1"/>
    <col min="15894" max="15894" width="14.33203125" style="201" customWidth="1"/>
    <col min="15895" max="15895" width="19" style="201" customWidth="1"/>
    <col min="15896" max="15896" width="14.33203125" style="201" customWidth="1"/>
    <col min="15897" max="15897" width="17.5" style="201" customWidth="1"/>
    <col min="15898" max="15898" width="12.83203125" style="201" customWidth="1"/>
    <col min="15899" max="15899" width="17.5" style="201" customWidth="1"/>
    <col min="15900" max="15900" width="19" style="201" customWidth="1"/>
    <col min="15901" max="15901" width="12.83203125" style="201" customWidth="1"/>
    <col min="15902" max="15902" width="17.5" style="201" customWidth="1"/>
    <col min="15903" max="15903" width="19" style="201" customWidth="1"/>
    <col min="15904" max="15915" width="10.83203125" style="201"/>
    <col min="15916" max="15937" width="0" style="201" hidden="1" customWidth="1"/>
    <col min="15938" max="16128" width="10.83203125" style="201"/>
    <col min="16129" max="16129" width="9.6640625" style="201" customWidth="1"/>
    <col min="16130" max="16130" width="2" style="201" customWidth="1"/>
    <col min="16131" max="16131" width="4.83203125" style="201" customWidth="1"/>
    <col min="16132" max="16132" width="5" style="201" customWidth="1"/>
    <col min="16133" max="16133" width="20" style="201" customWidth="1"/>
    <col min="16134" max="16134" width="87.5" style="201" customWidth="1"/>
    <col min="16135" max="16135" width="10.1640625" style="201" customWidth="1"/>
    <col min="16136" max="16136" width="13" style="201" customWidth="1"/>
    <col min="16137" max="16137" width="14.83203125" style="201" customWidth="1"/>
    <col min="16138" max="16138" width="27.33203125" style="201" customWidth="1"/>
    <col min="16139" max="16139" width="18" style="201" customWidth="1"/>
    <col min="16140" max="16140" width="10.83203125" style="201"/>
    <col min="16141" max="16149" width="0" style="201" hidden="1" customWidth="1"/>
    <col min="16150" max="16150" width="14.33203125" style="201" customWidth="1"/>
    <col min="16151" max="16151" width="19" style="201" customWidth="1"/>
    <col min="16152" max="16152" width="14.33203125" style="201" customWidth="1"/>
    <col min="16153" max="16153" width="17.5" style="201" customWidth="1"/>
    <col min="16154" max="16154" width="12.83203125" style="201" customWidth="1"/>
    <col min="16155" max="16155" width="17.5" style="201" customWidth="1"/>
    <col min="16156" max="16156" width="19" style="201" customWidth="1"/>
    <col min="16157" max="16157" width="12.83203125" style="201" customWidth="1"/>
    <col min="16158" max="16158" width="17.5" style="201" customWidth="1"/>
    <col min="16159" max="16159" width="19" style="201" customWidth="1"/>
    <col min="16160" max="16171" width="10.83203125" style="201"/>
    <col min="16172" max="16193" width="0" style="201" hidden="1" customWidth="1"/>
    <col min="16194" max="16384" width="10.83203125" style="201"/>
  </cols>
  <sheetData>
    <row r="1" spans="1:70" ht="21.75" customHeight="1" x14ac:dyDescent="0.3">
      <c r="A1" s="195"/>
      <c r="B1" s="196"/>
      <c r="C1" s="196"/>
      <c r="D1" s="197" t="s">
        <v>1</v>
      </c>
      <c r="E1" s="196"/>
      <c r="F1" s="198" t="s">
        <v>886</v>
      </c>
      <c r="G1" s="545" t="s">
        <v>887</v>
      </c>
      <c r="H1" s="545"/>
      <c r="I1" s="199"/>
      <c r="J1" s="198" t="s">
        <v>888</v>
      </c>
      <c r="K1" s="197" t="s">
        <v>97</v>
      </c>
      <c r="L1" s="198" t="s">
        <v>881</v>
      </c>
      <c r="M1" s="198"/>
      <c r="N1" s="198"/>
      <c r="O1" s="198"/>
      <c r="P1" s="198"/>
      <c r="Q1" s="198"/>
      <c r="R1" s="198"/>
      <c r="S1" s="198"/>
      <c r="T1" s="198"/>
      <c r="U1" s="200"/>
      <c r="V1" s="200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</row>
    <row r="2" spans="1:70" ht="36.950000000000003" customHeight="1" x14ac:dyDescent="0.3">
      <c r="L2" s="546" t="s">
        <v>7</v>
      </c>
      <c r="M2" s="547"/>
      <c r="N2" s="547"/>
      <c r="O2" s="547"/>
      <c r="P2" s="547"/>
      <c r="Q2" s="547"/>
      <c r="R2" s="547"/>
      <c r="S2" s="547"/>
      <c r="T2" s="547"/>
      <c r="U2" s="547"/>
      <c r="V2" s="547"/>
      <c r="AT2" s="203" t="s">
        <v>1224</v>
      </c>
    </row>
    <row r="3" spans="1:70" ht="6.95" customHeight="1" x14ac:dyDescent="0.3">
      <c r="B3" s="204"/>
      <c r="C3" s="205"/>
      <c r="D3" s="205"/>
      <c r="E3" s="205"/>
      <c r="F3" s="205"/>
      <c r="G3" s="205"/>
      <c r="H3" s="205"/>
      <c r="I3" s="206"/>
      <c r="J3" s="205"/>
      <c r="K3" s="207"/>
      <c r="AT3" s="203" t="s">
        <v>98</v>
      </c>
    </row>
    <row r="4" spans="1:70" ht="36.950000000000003" customHeight="1" x14ac:dyDescent="0.3">
      <c r="B4" s="208"/>
      <c r="C4" s="209"/>
      <c r="D4" s="210" t="s">
        <v>890</v>
      </c>
      <c r="E4" s="209"/>
      <c r="F4" s="209"/>
      <c r="G4" s="209"/>
      <c r="H4" s="209"/>
      <c r="I4" s="211"/>
      <c r="J4" s="209"/>
      <c r="K4" s="212"/>
      <c r="M4" s="213" t="s">
        <v>12</v>
      </c>
      <c r="AT4" s="203" t="s">
        <v>4</v>
      </c>
    </row>
    <row r="5" spans="1:70" ht="6.95" customHeight="1" x14ac:dyDescent="0.3">
      <c r="B5" s="208"/>
      <c r="C5" s="209"/>
      <c r="D5" s="209"/>
      <c r="E5" s="209"/>
      <c r="F5" s="209"/>
      <c r="G5" s="209"/>
      <c r="H5" s="209"/>
      <c r="I5" s="211"/>
      <c r="J5" s="209"/>
      <c r="K5" s="212"/>
    </row>
    <row r="6" spans="1:70" ht="15" x14ac:dyDescent="0.3">
      <c r="B6" s="208"/>
      <c r="C6" s="209"/>
      <c r="D6" s="214" t="s">
        <v>18</v>
      </c>
      <c r="E6" s="209"/>
      <c r="F6" s="209"/>
      <c r="G6" s="209"/>
      <c r="H6" s="209"/>
      <c r="I6" s="211"/>
      <c r="J6" s="209"/>
      <c r="K6" s="212"/>
    </row>
    <row r="7" spans="1:70" ht="22.5" customHeight="1" x14ac:dyDescent="0.3">
      <c r="B7" s="208"/>
      <c r="C7" s="209"/>
      <c r="D7" s="209"/>
      <c r="E7" s="548" t="s">
        <v>1650</v>
      </c>
      <c r="F7" s="549"/>
      <c r="G7" s="549"/>
      <c r="H7" s="549"/>
      <c r="I7" s="211"/>
      <c r="J7" s="209"/>
      <c r="K7" s="212"/>
    </row>
    <row r="8" spans="1:70" s="215" customFormat="1" ht="15" x14ac:dyDescent="0.3">
      <c r="B8" s="216"/>
      <c r="C8" s="217"/>
      <c r="D8" s="214" t="s">
        <v>891</v>
      </c>
      <c r="E8" s="217"/>
      <c r="F8" s="217"/>
      <c r="G8" s="217"/>
      <c r="H8" s="217"/>
      <c r="I8" s="218"/>
      <c r="J8" s="217"/>
      <c r="K8" s="219"/>
    </row>
    <row r="9" spans="1:70" s="215" customFormat="1" ht="36.950000000000003" customHeight="1" x14ac:dyDescent="0.3">
      <c r="B9" s="216"/>
      <c r="C9" s="217"/>
      <c r="D9" s="217"/>
      <c r="E9" s="540" t="s">
        <v>1225</v>
      </c>
      <c r="F9" s="541"/>
      <c r="G9" s="541"/>
      <c r="H9" s="541"/>
      <c r="I9" s="218"/>
      <c r="J9" s="217"/>
      <c r="K9" s="219"/>
    </row>
    <row r="10" spans="1:70" s="215" customFormat="1" x14ac:dyDescent="0.3">
      <c r="B10" s="216"/>
      <c r="C10" s="217"/>
      <c r="D10" s="217"/>
      <c r="E10" s="217"/>
      <c r="F10" s="217"/>
      <c r="G10" s="217"/>
      <c r="H10" s="217"/>
      <c r="I10" s="218"/>
      <c r="J10" s="217"/>
      <c r="K10" s="219"/>
    </row>
    <row r="11" spans="1:70" s="215" customFormat="1" ht="14.45" customHeight="1" x14ac:dyDescent="0.3">
      <c r="B11" s="216"/>
      <c r="C11" s="217"/>
      <c r="D11" s="214" t="s">
        <v>893</v>
      </c>
      <c r="E11" s="217"/>
      <c r="F11" s="220" t="s">
        <v>3</v>
      </c>
      <c r="G11" s="217"/>
      <c r="H11" s="217"/>
      <c r="I11" s="221" t="s">
        <v>22</v>
      </c>
      <c r="J11" s="220" t="s">
        <v>3</v>
      </c>
      <c r="K11" s="219"/>
    </row>
    <row r="12" spans="1:70" s="215" customFormat="1" ht="14.45" customHeight="1" x14ac:dyDescent="0.3">
      <c r="B12" s="216"/>
      <c r="C12" s="217"/>
      <c r="D12" s="214" t="s">
        <v>24</v>
      </c>
      <c r="E12" s="217"/>
      <c r="F12" s="220" t="s">
        <v>894</v>
      </c>
      <c r="G12" s="217"/>
      <c r="H12" s="217"/>
      <c r="I12" s="221" t="s">
        <v>26</v>
      </c>
      <c r="J12" s="222" t="s">
        <v>1651</v>
      </c>
      <c r="K12" s="219"/>
    </row>
    <row r="13" spans="1:70" s="215" customFormat="1" ht="10.9" customHeight="1" x14ac:dyDescent="0.3">
      <c r="B13" s="216"/>
      <c r="C13" s="217"/>
      <c r="D13" s="217"/>
      <c r="E13" s="217"/>
      <c r="F13" s="217"/>
      <c r="G13" s="217"/>
      <c r="H13" s="217"/>
      <c r="I13" s="218"/>
      <c r="J13" s="217"/>
      <c r="K13" s="219"/>
    </row>
    <row r="14" spans="1:70" s="215" customFormat="1" ht="14.45" customHeight="1" x14ac:dyDescent="0.3">
      <c r="B14" s="216"/>
      <c r="C14" s="217"/>
      <c r="D14" s="214" t="s">
        <v>895</v>
      </c>
      <c r="E14" s="217"/>
      <c r="F14" s="217"/>
      <c r="G14" s="217"/>
      <c r="H14" s="217"/>
      <c r="I14" s="221" t="s">
        <v>31</v>
      </c>
      <c r="J14" s="220" t="s">
        <v>3</v>
      </c>
      <c r="K14" s="219"/>
    </row>
    <row r="15" spans="1:70" s="215" customFormat="1" ht="18" customHeight="1" x14ac:dyDescent="0.3">
      <c r="B15" s="216"/>
      <c r="C15" s="217"/>
      <c r="D15" s="217"/>
      <c r="E15" s="220" t="s">
        <v>896</v>
      </c>
      <c r="F15" s="217"/>
      <c r="G15" s="217"/>
      <c r="H15" s="217"/>
      <c r="I15" s="221" t="s">
        <v>33</v>
      </c>
      <c r="J15" s="220" t="s">
        <v>3</v>
      </c>
      <c r="K15" s="219"/>
    </row>
    <row r="16" spans="1:70" s="215" customFormat="1" ht="6.95" customHeight="1" x14ac:dyDescent="0.3">
      <c r="B16" s="216"/>
      <c r="C16" s="217"/>
      <c r="D16" s="217"/>
      <c r="E16" s="217"/>
      <c r="F16" s="217"/>
      <c r="G16" s="217"/>
      <c r="H16" s="217"/>
      <c r="I16" s="218"/>
      <c r="J16" s="217"/>
      <c r="K16" s="219"/>
    </row>
    <row r="17" spans="2:11" s="215" customFormat="1" ht="14.45" customHeight="1" x14ac:dyDescent="0.3">
      <c r="B17" s="216"/>
      <c r="C17" s="217"/>
      <c r="D17" s="214" t="s">
        <v>897</v>
      </c>
      <c r="E17" s="217"/>
      <c r="F17" s="217"/>
      <c r="G17" s="217"/>
      <c r="H17" s="217"/>
      <c r="I17" s="221" t="s">
        <v>31</v>
      </c>
      <c r="J17" s="220" t="s">
        <v>3</v>
      </c>
      <c r="K17" s="219"/>
    </row>
    <row r="18" spans="2:11" s="215" customFormat="1" ht="18" customHeight="1" x14ac:dyDescent="0.3">
      <c r="B18" s="216"/>
      <c r="C18" s="217"/>
      <c r="D18" s="217"/>
      <c r="E18" s="220" t="s">
        <v>3</v>
      </c>
      <c r="F18" s="217"/>
      <c r="G18" s="217"/>
      <c r="H18" s="217"/>
      <c r="I18" s="221" t="s">
        <v>33</v>
      </c>
      <c r="J18" s="220" t="s">
        <v>3</v>
      </c>
      <c r="K18" s="219"/>
    </row>
    <row r="19" spans="2:11" s="215" customFormat="1" ht="6.95" customHeight="1" x14ac:dyDescent="0.3">
      <c r="B19" s="216"/>
      <c r="C19" s="217"/>
      <c r="D19" s="217"/>
      <c r="E19" s="217"/>
      <c r="F19" s="217"/>
      <c r="G19" s="217"/>
      <c r="H19" s="217"/>
      <c r="I19" s="218"/>
      <c r="J19" s="217"/>
      <c r="K19" s="219"/>
    </row>
    <row r="20" spans="2:11" s="215" customFormat="1" ht="14.45" customHeight="1" x14ac:dyDescent="0.3">
      <c r="B20" s="216"/>
      <c r="C20" s="217"/>
      <c r="D20" s="214" t="s">
        <v>36</v>
      </c>
      <c r="E20" s="217"/>
      <c r="F20" s="217"/>
      <c r="G20" s="217"/>
      <c r="H20" s="217"/>
      <c r="I20" s="221" t="s">
        <v>31</v>
      </c>
      <c r="J20" s="220" t="s">
        <v>3</v>
      </c>
      <c r="K20" s="219"/>
    </row>
    <row r="21" spans="2:11" s="215" customFormat="1" ht="18" customHeight="1" x14ac:dyDescent="0.3">
      <c r="B21" s="216"/>
      <c r="C21" s="217"/>
      <c r="D21" s="217"/>
      <c r="E21" s="220" t="s">
        <v>32</v>
      </c>
      <c r="F21" s="217"/>
      <c r="G21" s="217"/>
      <c r="H21" s="217"/>
      <c r="I21" s="221" t="s">
        <v>33</v>
      </c>
      <c r="J21" s="220" t="s">
        <v>3</v>
      </c>
      <c r="K21" s="219"/>
    </row>
    <row r="22" spans="2:11" s="215" customFormat="1" ht="6.95" customHeight="1" x14ac:dyDescent="0.3">
      <c r="B22" s="216"/>
      <c r="C22" s="217"/>
      <c r="D22" s="217"/>
      <c r="E22" s="217"/>
      <c r="F22" s="217"/>
      <c r="G22" s="217"/>
      <c r="H22" s="217"/>
      <c r="I22" s="218"/>
      <c r="J22" s="217"/>
      <c r="K22" s="219"/>
    </row>
    <row r="23" spans="2:11" s="215" customFormat="1" ht="14.45" customHeight="1" x14ac:dyDescent="0.3">
      <c r="B23" s="216"/>
      <c r="C23" s="217"/>
      <c r="D23" s="214" t="s">
        <v>39</v>
      </c>
      <c r="E23" s="217"/>
      <c r="F23" s="217"/>
      <c r="G23" s="217"/>
      <c r="H23" s="217"/>
      <c r="I23" s="218"/>
      <c r="J23" s="217"/>
      <c r="K23" s="219"/>
    </row>
    <row r="24" spans="2:11" s="227" customFormat="1" ht="134.25" customHeight="1" x14ac:dyDescent="0.3">
      <c r="B24" s="223"/>
      <c r="C24" s="224"/>
      <c r="D24" s="224"/>
      <c r="E24" s="550" t="s">
        <v>898</v>
      </c>
      <c r="F24" s="551"/>
      <c r="G24" s="551"/>
      <c r="H24" s="551"/>
      <c r="I24" s="225"/>
      <c r="J24" s="224"/>
      <c r="K24" s="226"/>
    </row>
    <row r="25" spans="2:11" s="215" customFormat="1" ht="6.95" customHeight="1" x14ac:dyDescent="0.3">
      <c r="B25" s="216"/>
      <c r="C25" s="217"/>
      <c r="D25" s="217"/>
      <c r="E25" s="217"/>
      <c r="F25" s="217"/>
      <c r="G25" s="217"/>
      <c r="H25" s="217"/>
      <c r="I25" s="218"/>
      <c r="J25" s="217"/>
      <c r="K25" s="219"/>
    </row>
    <row r="26" spans="2:11" s="215" customFormat="1" ht="6.95" customHeight="1" x14ac:dyDescent="0.3">
      <c r="B26" s="216"/>
      <c r="C26" s="217"/>
      <c r="D26" s="228"/>
      <c r="E26" s="228"/>
      <c r="F26" s="228"/>
      <c r="G26" s="228"/>
      <c r="H26" s="228"/>
      <c r="I26" s="229"/>
      <c r="J26" s="228"/>
      <c r="K26" s="230"/>
    </row>
    <row r="27" spans="2:11" s="215" customFormat="1" ht="25.35" customHeight="1" x14ac:dyDescent="0.3">
      <c r="B27" s="216"/>
      <c r="C27" s="217"/>
      <c r="D27" s="231" t="s">
        <v>44</v>
      </c>
      <c r="E27" s="217"/>
      <c r="F27" s="217"/>
      <c r="G27" s="217"/>
      <c r="H27" s="217"/>
      <c r="I27" s="218"/>
      <c r="J27" s="232">
        <f>ROUND(J86,2)</f>
        <v>0</v>
      </c>
      <c r="K27" s="219"/>
    </row>
    <row r="28" spans="2:11" s="215" customFormat="1" ht="6.95" customHeight="1" x14ac:dyDescent="0.3">
      <c r="B28" s="216"/>
      <c r="C28" s="217"/>
      <c r="D28" s="228"/>
      <c r="E28" s="228"/>
      <c r="F28" s="228"/>
      <c r="G28" s="228"/>
      <c r="H28" s="228"/>
      <c r="I28" s="229"/>
      <c r="J28" s="228"/>
      <c r="K28" s="230"/>
    </row>
    <row r="29" spans="2:11" s="215" customFormat="1" ht="14.45" customHeight="1" x14ac:dyDescent="0.3">
      <c r="B29" s="216"/>
      <c r="C29" s="217"/>
      <c r="D29" s="217"/>
      <c r="E29" s="217"/>
      <c r="F29" s="233" t="s">
        <v>899</v>
      </c>
      <c r="G29" s="217"/>
      <c r="H29" s="217"/>
      <c r="I29" s="234" t="s">
        <v>900</v>
      </c>
      <c r="J29" s="233" t="s">
        <v>901</v>
      </c>
      <c r="K29" s="219"/>
    </row>
    <row r="30" spans="2:11" s="215" customFormat="1" ht="14.45" customHeight="1" x14ac:dyDescent="0.3">
      <c r="B30" s="216"/>
      <c r="C30" s="217"/>
      <c r="D30" s="235" t="s">
        <v>45</v>
      </c>
      <c r="E30" s="235" t="s">
        <v>46</v>
      </c>
      <c r="F30" s="236">
        <f>ROUND(SUM(BE86:BE180), 2)</f>
        <v>0</v>
      </c>
      <c r="G30" s="217"/>
      <c r="H30" s="217"/>
      <c r="I30" s="237">
        <v>0.21</v>
      </c>
      <c r="J30" s="236">
        <f>ROUND(ROUND((SUM(BE86:BE180)), 2)*I30, 2)</f>
        <v>0</v>
      </c>
      <c r="K30" s="219"/>
    </row>
    <row r="31" spans="2:11" s="215" customFormat="1" ht="14.45" customHeight="1" x14ac:dyDescent="0.3">
      <c r="B31" s="216"/>
      <c r="C31" s="217"/>
      <c r="D31" s="217"/>
      <c r="E31" s="235" t="s">
        <v>48</v>
      </c>
      <c r="F31" s="236">
        <f>ROUND(SUM(BF86:BF180), 2)</f>
        <v>0</v>
      </c>
      <c r="G31" s="217"/>
      <c r="H31" s="217"/>
      <c r="I31" s="237">
        <v>0.15</v>
      </c>
      <c r="J31" s="236">
        <f>ROUND(ROUND((SUM(BF86:BF180)), 2)*I31, 2)</f>
        <v>0</v>
      </c>
      <c r="K31" s="219"/>
    </row>
    <row r="32" spans="2:11" s="215" customFormat="1" ht="14.45" hidden="1" customHeight="1" x14ac:dyDescent="0.3">
      <c r="B32" s="216"/>
      <c r="C32" s="217"/>
      <c r="D32" s="217"/>
      <c r="E32" s="235" t="s">
        <v>49</v>
      </c>
      <c r="F32" s="236">
        <f>ROUND(SUM(BG86:BG180), 2)</f>
        <v>0</v>
      </c>
      <c r="G32" s="217"/>
      <c r="H32" s="217"/>
      <c r="I32" s="237">
        <v>0.21</v>
      </c>
      <c r="J32" s="236">
        <v>0</v>
      </c>
      <c r="K32" s="219"/>
    </row>
    <row r="33" spans="2:11" s="215" customFormat="1" ht="14.45" hidden="1" customHeight="1" x14ac:dyDescent="0.3">
      <c r="B33" s="216"/>
      <c r="C33" s="217"/>
      <c r="D33" s="217"/>
      <c r="E33" s="235" t="s">
        <v>50</v>
      </c>
      <c r="F33" s="236">
        <f>ROUND(SUM(BH86:BH180), 2)</f>
        <v>0</v>
      </c>
      <c r="G33" s="217"/>
      <c r="H33" s="217"/>
      <c r="I33" s="237">
        <v>0.15</v>
      </c>
      <c r="J33" s="236">
        <v>0</v>
      </c>
      <c r="K33" s="219"/>
    </row>
    <row r="34" spans="2:11" s="215" customFormat="1" ht="14.45" hidden="1" customHeight="1" x14ac:dyDescent="0.3">
      <c r="B34" s="216"/>
      <c r="C34" s="217"/>
      <c r="D34" s="217"/>
      <c r="E34" s="235" t="s">
        <v>51</v>
      </c>
      <c r="F34" s="236">
        <f>ROUND(SUM(BI86:BI180), 2)</f>
        <v>0</v>
      </c>
      <c r="G34" s="217"/>
      <c r="H34" s="217"/>
      <c r="I34" s="237">
        <v>0</v>
      </c>
      <c r="J34" s="236">
        <v>0</v>
      </c>
      <c r="K34" s="219"/>
    </row>
    <row r="35" spans="2:11" s="215" customFormat="1" ht="6.95" customHeight="1" x14ac:dyDescent="0.3">
      <c r="B35" s="216"/>
      <c r="C35" s="217"/>
      <c r="D35" s="217"/>
      <c r="E35" s="217"/>
      <c r="F35" s="217"/>
      <c r="G35" s="217"/>
      <c r="H35" s="217"/>
      <c r="I35" s="218"/>
      <c r="J35" s="217"/>
      <c r="K35" s="219"/>
    </row>
    <row r="36" spans="2:11" s="215" customFormat="1" ht="25.35" customHeight="1" x14ac:dyDescent="0.3">
      <c r="B36" s="216"/>
      <c r="C36" s="238"/>
      <c r="D36" s="239" t="s">
        <v>52</v>
      </c>
      <c r="E36" s="240"/>
      <c r="F36" s="240"/>
      <c r="G36" s="241" t="s">
        <v>53</v>
      </c>
      <c r="H36" s="242" t="s">
        <v>54</v>
      </c>
      <c r="I36" s="243"/>
      <c r="J36" s="244">
        <f>SUM(J27:J34)</f>
        <v>0</v>
      </c>
      <c r="K36" s="245"/>
    </row>
    <row r="37" spans="2:11" s="215" customFormat="1" ht="14.45" customHeight="1" x14ac:dyDescent="0.3">
      <c r="B37" s="246"/>
      <c r="C37" s="247"/>
      <c r="D37" s="247"/>
      <c r="E37" s="247"/>
      <c r="F37" s="247"/>
      <c r="G37" s="247"/>
      <c r="H37" s="247"/>
      <c r="I37" s="248"/>
      <c r="J37" s="247"/>
      <c r="K37" s="249"/>
    </row>
    <row r="41" spans="2:11" s="215" customFormat="1" ht="6.95" customHeight="1" x14ac:dyDescent="0.3">
      <c r="B41" s="250"/>
      <c r="C41" s="251"/>
      <c r="D41" s="251"/>
      <c r="E41" s="251"/>
      <c r="F41" s="251"/>
      <c r="G41" s="251"/>
      <c r="H41" s="251"/>
      <c r="I41" s="252"/>
      <c r="J41" s="251"/>
      <c r="K41" s="253"/>
    </row>
    <row r="42" spans="2:11" s="215" customFormat="1" ht="36.950000000000003" customHeight="1" x14ac:dyDescent="0.3">
      <c r="B42" s="216"/>
      <c r="C42" s="210" t="s">
        <v>902</v>
      </c>
      <c r="D42" s="217"/>
      <c r="E42" s="217"/>
      <c r="F42" s="217"/>
      <c r="G42" s="217"/>
      <c r="H42" s="217"/>
      <c r="I42" s="218"/>
      <c r="J42" s="217"/>
      <c r="K42" s="219"/>
    </row>
    <row r="43" spans="2:11" s="215" customFormat="1" ht="6.95" customHeight="1" x14ac:dyDescent="0.3">
      <c r="B43" s="216"/>
      <c r="C43" s="217"/>
      <c r="D43" s="217"/>
      <c r="E43" s="217"/>
      <c r="F43" s="217"/>
      <c r="G43" s="217"/>
      <c r="H43" s="217"/>
      <c r="I43" s="218"/>
      <c r="J43" s="217"/>
      <c r="K43" s="219"/>
    </row>
    <row r="44" spans="2:11" s="215" customFormat="1" ht="14.45" customHeight="1" x14ac:dyDescent="0.3">
      <c r="B44" s="216"/>
      <c r="C44" s="214" t="s">
        <v>18</v>
      </c>
      <c r="D44" s="217"/>
      <c r="E44" s="217"/>
      <c r="F44" s="217"/>
      <c r="G44" s="217"/>
      <c r="H44" s="217"/>
      <c r="I44" s="218"/>
      <c r="J44" s="217"/>
      <c r="K44" s="219"/>
    </row>
    <row r="45" spans="2:11" s="215" customFormat="1" ht="22.5" customHeight="1" x14ac:dyDescent="0.3">
      <c r="B45" s="216"/>
      <c r="C45" s="217"/>
      <c r="D45" s="217"/>
      <c r="E45" s="548" t="str">
        <f>E7</f>
        <v>Stavební úpravy dětského centra, Kolín</v>
      </c>
      <c r="F45" s="541"/>
      <c r="G45" s="541"/>
      <c r="H45" s="541"/>
      <c r="I45" s="218"/>
      <c r="J45" s="217"/>
      <c r="K45" s="219"/>
    </row>
    <row r="46" spans="2:11" s="215" customFormat="1" ht="14.45" customHeight="1" x14ac:dyDescent="0.3">
      <c r="B46" s="216"/>
      <c r="C46" s="214" t="s">
        <v>891</v>
      </c>
      <c r="D46" s="217"/>
      <c r="E46" s="217"/>
      <c r="F46" s="217"/>
      <c r="G46" s="217"/>
      <c r="H46" s="217"/>
      <c r="I46" s="218"/>
      <c r="J46" s="217"/>
      <c r="K46" s="219"/>
    </row>
    <row r="47" spans="2:11" s="215" customFormat="1" ht="23.25" customHeight="1" x14ac:dyDescent="0.3">
      <c r="B47" s="216"/>
      <c r="C47" s="217"/>
      <c r="D47" s="217"/>
      <c r="E47" s="540" t="str">
        <f>E9</f>
        <v>D.1.4.3. - vytápění</v>
      </c>
      <c r="F47" s="541"/>
      <c r="G47" s="541"/>
      <c r="H47" s="541"/>
      <c r="I47" s="218"/>
      <c r="J47" s="217"/>
      <c r="K47" s="219"/>
    </row>
    <row r="48" spans="2:11" s="215" customFormat="1" ht="6.95" customHeight="1" x14ac:dyDescent="0.3">
      <c r="B48" s="216"/>
      <c r="C48" s="217"/>
      <c r="D48" s="217"/>
      <c r="E48" s="217"/>
      <c r="F48" s="217"/>
      <c r="G48" s="217"/>
      <c r="H48" s="217"/>
      <c r="I48" s="218"/>
      <c r="J48" s="217"/>
      <c r="K48" s="219"/>
    </row>
    <row r="49" spans="2:47" s="215" customFormat="1" ht="18" customHeight="1" x14ac:dyDescent="0.3">
      <c r="B49" s="216"/>
      <c r="C49" s="214" t="s">
        <v>24</v>
      </c>
      <c r="D49" s="217"/>
      <c r="E49" s="217"/>
      <c r="F49" s="220" t="str">
        <f>F12</f>
        <v>Rimavské Soboty p. č. 5598, Kolín II</v>
      </c>
      <c r="G49" s="217"/>
      <c r="H49" s="217"/>
      <c r="I49" s="221" t="s">
        <v>26</v>
      </c>
      <c r="J49" s="222" t="str">
        <f>IF(J12="","",J12)</f>
        <v>29.11.2016</v>
      </c>
      <c r="K49" s="219"/>
    </row>
    <row r="50" spans="2:47" s="215" customFormat="1" ht="6.95" customHeight="1" x14ac:dyDescent="0.3">
      <c r="B50" s="216"/>
      <c r="C50" s="217"/>
      <c r="D50" s="217"/>
      <c r="E50" s="217"/>
      <c r="F50" s="217"/>
      <c r="G50" s="217"/>
      <c r="H50" s="217"/>
      <c r="I50" s="218"/>
      <c r="J50" s="217"/>
      <c r="K50" s="219"/>
    </row>
    <row r="51" spans="2:47" s="215" customFormat="1" ht="15" x14ac:dyDescent="0.3">
      <c r="B51" s="216"/>
      <c r="C51" s="214" t="s">
        <v>895</v>
      </c>
      <c r="D51" s="217"/>
      <c r="E51" s="217"/>
      <c r="F51" s="220" t="str">
        <f>E15</f>
        <v>Město Kolín, Karlovo náměstí 78, Kolín I, 280 02</v>
      </c>
      <c r="G51" s="217"/>
      <c r="H51" s="217"/>
      <c r="I51" s="221" t="s">
        <v>36</v>
      </c>
      <c r="J51" s="220" t="str">
        <f>E21</f>
        <v xml:space="preserve"> </v>
      </c>
      <c r="K51" s="219"/>
    </row>
    <row r="52" spans="2:47" s="215" customFormat="1" ht="14.45" customHeight="1" x14ac:dyDescent="0.3">
      <c r="B52" s="216"/>
      <c r="C52" s="214" t="s">
        <v>897</v>
      </c>
      <c r="D52" s="217"/>
      <c r="E52" s="217"/>
      <c r="F52" s="220" t="str">
        <f>IF(E18="","",E18)</f>
        <v/>
      </c>
      <c r="G52" s="217"/>
      <c r="H52" s="217"/>
      <c r="I52" s="218"/>
      <c r="J52" s="217"/>
      <c r="K52" s="219"/>
    </row>
    <row r="53" spans="2:47" s="215" customFormat="1" ht="10.35" customHeight="1" x14ac:dyDescent="0.3">
      <c r="B53" s="216"/>
      <c r="C53" s="217"/>
      <c r="D53" s="217"/>
      <c r="E53" s="217"/>
      <c r="F53" s="217"/>
      <c r="G53" s="217"/>
      <c r="H53" s="217"/>
      <c r="I53" s="218"/>
      <c r="J53" s="217"/>
      <c r="K53" s="219"/>
    </row>
    <row r="54" spans="2:47" s="215" customFormat="1" ht="29.25" customHeight="1" x14ac:dyDescent="0.3">
      <c r="B54" s="216"/>
      <c r="C54" s="254" t="s">
        <v>903</v>
      </c>
      <c r="D54" s="238"/>
      <c r="E54" s="238"/>
      <c r="F54" s="238"/>
      <c r="G54" s="238"/>
      <c r="H54" s="238"/>
      <c r="I54" s="255"/>
      <c r="J54" s="256" t="s">
        <v>101</v>
      </c>
      <c r="K54" s="257"/>
    </row>
    <row r="55" spans="2:47" s="215" customFormat="1" ht="10.35" customHeight="1" x14ac:dyDescent="0.3">
      <c r="B55" s="216"/>
      <c r="C55" s="217"/>
      <c r="D55" s="217"/>
      <c r="E55" s="217"/>
      <c r="F55" s="217"/>
      <c r="G55" s="217"/>
      <c r="H55" s="217"/>
      <c r="I55" s="218"/>
      <c r="J55" s="217"/>
      <c r="K55" s="219"/>
    </row>
    <row r="56" spans="2:47" s="215" customFormat="1" ht="29.25" customHeight="1" x14ac:dyDescent="0.3">
      <c r="B56" s="216"/>
      <c r="C56" s="258" t="s">
        <v>904</v>
      </c>
      <c r="D56" s="217"/>
      <c r="E56" s="217"/>
      <c r="F56" s="217"/>
      <c r="G56" s="217"/>
      <c r="H56" s="217"/>
      <c r="I56" s="218"/>
      <c r="J56" s="232">
        <f>J86</f>
        <v>0</v>
      </c>
      <c r="K56" s="219"/>
      <c r="AU56" s="203" t="s">
        <v>102</v>
      </c>
    </row>
    <row r="57" spans="2:47" s="266" customFormat="1" ht="24.95" customHeight="1" x14ac:dyDescent="0.3">
      <c r="B57" s="259"/>
      <c r="C57" s="260"/>
      <c r="D57" s="261" t="s">
        <v>109</v>
      </c>
      <c r="E57" s="262"/>
      <c r="F57" s="262"/>
      <c r="G57" s="262"/>
      <c r="H57" s="262"/>
      <c r="I57" s="263"/>
      <c r="J57" s="264">
        <f>J87</f>
        <v>0</v>
      </c>
      <c r="K57" s="265"/>
    </row>
    <row r="58" spans="2:47" s="274" customFormat="1" ht="19.899999999999999" customHeight="1" x14ac:dyDescent="0.3">
      <c r="B58" s="267"/>
      <c r="C58" s="268"/>
      <c r="D58" s="269" t="s">
        <v>905</v>
      </c>
      <c r="E58" s="270"/>
      <c r="F58" s="270"/>
      <c r="G58" s="270"/>
      <c r="H58" s="270"/>
      <c r="I58" s="271"/>
      <c r="J58" s="272">
        <f>J88</f>
        <v>0</v>
      </c>
      <c r="K58" s="273"/>
    </row>
    <row r="59" spans="2:47" s="274" customFormat="1" ht="19.899999999999999" customHeight="1" x14ac:dyDescent="0.3">
      <c r="B59" s="267"/>
      <c r="C59" s="268"/>
      <c r="D59" s="269" t="s">
        <v>1226</v>
      </c>
      <c r="E59" s="270"/>
      <c r="F59" s="270"/>
      <c r="G59" s="270"/>
      <c r="H59" s="270"/>
      <c r="I59" s="271"/>
      <c r="J59" s="272">
        <f>J99</f>
        <v>0</v>
      </c>
      <c r="K59" s="273"/>
    </row>
    <row r="60" spans="2:47" s="274" customFormat="1" ht="19.899999999999999" customHeight="1" x14ac:dyDescent="0.3">
      <c r="B60" s="267"/>
      <c r="C60" s="268"/>
      <c r="D60" s="269" t="s">
        <v>1227</v>
      </c>
      <c r="E60" s="270"/>
      <c r="F60" s="270"/>
      <c r="G60" s="270"/>
      <c r="H60" s="270"/>
      <c r="I60" s="271"/>
      <c r="J60" s="272">
        <f>J110</f>
        <v>0</v>
      </c>
      <c r="K60" s="273"/>
    </row>
    <row r="61" spans="2:47" s="274" customFormat="1" ht="19.899999999999999" customHeight="1" x14ac:dyDescent="0.3">
      <c r="B61" s="267"/>
      <c r="C61" s="268"/>
      <c r="D61" s="269" t="s">
        <v>1228</v>
      </c>
      <c r="E61" s="270"/>
      <c r="F61" s="270"/>
      <c r="G61" s="270"/>
      <c r="H61" s="270"/>
      <c r="I61" s="271"/>
      <c r="J61" s="272">
        <f>J130</f>
        <v>0</v>
      </c>
      <c r="K61" s="273"/>
    </row>
    <row r="62" spans="2:47" s="274" customFormat="1" ht="19.899999999999999" customHeight="1" x14ac:dyDescent="0.3">
      <c r="B62" s="267"/>
      <c r="C62" s="268"/>
      <c r="D62" s="269" t="s">
        <v>119</v>
      </c>
      <c r="E62" s="270"/>
      <c r="F62" s="270"/>
      <c r="G62" s="270"/>
      <c r="H62" s="270"/>
      <c r="I62" s="271"/>
      <c r="J62" s="272">
        <f>J160</f>
        <v>0</v>
      </c>
      <c r="K62" s="273"/>
    </row>
    <row r="63" spans="2:47" s="266" customFormat="1" ht="24.95" customHeight="1" x14ac:dyDescent="0.3">
      <c r="B63" s="259"/>
      <c r="C63" s="260"/>
      <c r="D63" s="261" t="s">
        <v>909</v>
      </c>
      <c r="E63" s="262"/>
      <c r="F63" s="262"/>
      <c r="G63" s="262"/>
      <c r="H63" s="262"/>
      <c r="I63" s="263"/>
      <c r="J63" s="264">
        <f>J169</f>
        <v>0</v>
      </c>
      <c r="K63" s="265"/>
    </row>
    <row r="64" spans="2:47" s="266" customFormat="1" ht="24.95" customHeight="1" x14ac:dyDescent="0.3">
      <c r="B64" s="259"/>
      <c r="C64" s="260"/>
      <c r="D64" s="261" t="s">
        <v>121</v>
      </c>
      <c r="E64" s="262"/>
      <c r="F64" s="262"/>
      <c r="G64" s="262"/>
      <c r="H64" s="262"/>
      <c r="I64" s="263"/>
      <c r="J64" s="264">
        <f>J173</f>
        <v>0</v>
      </c>
      <c r="K64" s="265"/>
    </row>
    <row r="65" spans="2:12" s="274" customFormat="1" ht="19.899999999999999" customHeight="1" x14ac:dyDescent="0.3">
      <c r="B65" s="267"/>
      <c r="C65" s="268"/>
      <c r="D65" s="269" t="s">
        <v>910</v>
      </c>
      <c r="E65" s="270"/>
      <c r="F65" s="270"/>
      <c r="G65" s="270"/>
      <c r="H65" s="270"/>
      <c r="I65" s="271"/>
      <c r="J65" s="272">
        <f>J174</f>
        <v>0</v>
      </c>
      <c r="K65" s="273"/>
    </row>
    <row r="66" spans="2:12" s="274" customFormat="1" ht="19.899999999999999" customHeight="1" x14ac:dyDescent="0.3">
      <c r="B66" s="267"/>
      <c r="C66" s="268"/>
      <c r="D66" s="269" t="s">
        <v>1229</v>
      </c>
      <c r="E66" s="270"/>
      <c r="F66" s="270"/>
      <c r="G66" s="270"/>
      <c r="H66" s="270"/>
      <c r="I66" s="271"/>
      <c r="J66" s="272">
        <f>J177</f>
        <v>0</v>
      </c>
      <c r="K66" s="273"/>
    </row>
    <row r="67" spans="2:12" s="215" customFormat="1" ht="21.75" customHeight="1" x14ac:dyDescent="0.3">
      <c r="B67" s="216"/>
      <c r="C67" s="217"/>
      <c r="D67" s="217"/>
      <c r="E67" s="217"/>
      <c r="F67" s="217"/>
      <c r="G67" s="217"/>
      <c r="H67" s="217"/>
      <c r="I67" s="218"/>
      <c r="J67" s="217"/>
      <c r="K67" s="219"/>
    </row>
    <row r="68" spans="2:12" s="215" customFormat="1" ht="6.95" customHeight="1" x14ac:dyDescent="0.3">
      <c r="B68" s="246"/>
      <c r="C68" s="247"/>
      <c r="D68" s="247"/>
      <c r="E68" s="247"/>
      <c r="F68" s="247"/>
      <c r="G68" s="247"/>
      <c r="H68" s="247"/>
      <c r="I68" s="248"/>
      <c r="J68" s="247"/>
      <c r="K68" s="249"/>
    </row>
    <row r="72" spans="2:12" s="215" customFormat="1" ht="6.95" customHeight="1" x14ac:dyDescent="0.3">
      <c r="B72" s="250"/>
      <c r="C72" s="251"/>
      <c r="D72" s="251"/>
      <c r="E72" s="251"/>
      <c r="F72" s="251"/>
      <c r="G72" s="251"/>
      <c r="H72" s="251"/>
      <c r="I72" s="252"/>
      <c r="J72" s="251"/>
      <c r="K72" s="251"/>
      <c r="L72" s="216"/>
    </row>
    <row r="73" spans="2:12" s="215" customFormat="1" ht="36.950000000000003" customHeight="1" x14ac:dyDescent="0.3">
      <c r="B73" s="216"/>
      <c r="C73" s="275" t="s">
        <v>911</v>
      </c>
      <c r="L73" s="216"/>
    </row>
    <row r="74" spans="2:12" s="215" customFormat="1" ht="6.95" customHeight="1" x14ac:dyDescent="0.3">
      <c r="B74" s="216"/>
      <c r="L74" s="216"/>
    </row>
    <row r="75" spans="2:12" s="215" customFormat="1" ht="14.45" customHeight="1" x14ac:dyDescent="0.3">
      <c r="B75" s="216"/>
      <c r="C75" s="276" t="s">
        <v>18</v>
      </c>
      <c r="L75" s="216"/>
    </row>
    <row r="76" spans="2:12" s="215" customFormat="1" ht="22.5" customHeight="1" x14ac:dyDescent="0.3">
      <c r="B76" s="216"/>
      <c r="E76" s="542" t="str">
        <f>E7</f>
        <v>Stavební úpravy dětského centra, Kolín</v>
      </c>
      <c r="F76" s="543"/>
      <c r="G76" s="543"/>
      <c r="H76" s="543"/>
      <c r="L76" s="216"/>
    </row>
    <row r="77" spans="2:12" s="215" customFormat="1" ht="14.45" customHeight="1" x14ac:dyDescent="0.3">
      <c r="B77" s="216"/>
      <c r="C77" s="276" t="s">
        <v>891</v>
      </c>
      <c r="L77" s="216"/>
    </row>
    <row r="78" spans="2:12" s="215" customFormat="1" ht="23.25" customHeight="1" x14ac:dyDescent="0.3">
      <c r="B78" s="216"/>
      <c r="E78" s="544" t="str">
        <f>E9</f>
        <v>D.1.4.3. - vytápění</v>
      </c>
      <c r="F78" s="543"/>
      <c r="G78" s="543"/>
      <c r="H78" s="543"/>
      <c r="L78" s="216"/>
    </row>
    <row r="79" spans="2:12" s="215" customFormat="1" ht="6.95" customHeight="1" x14ac:dyDescent="0.3">
      <c r="B79" s="216"/>
      <c r="L79" s="216"/>
    </row>
    <row r="80" spans="2:12" s="215" customFormat="1" ht="18" customHeight="1" x14ac:dyDescent="0.3">
      <c r="B80" s="216"/>
      <c r="C80" s="276" t="s">
        <v>24</v>
      </c>
      <c r="F80" s="277" t="str">
        <f>F12</f>
        <v>Rimavské Soboty p. č. 5598, Kolín II</v>
      </c>
      <c r="I80" s="278" t="s">
        <v>26</v>
      </c>
      <c r="J80" s="279" t="str">
        <f>IF(J12="","",J12)</f>
        <v>29.11.2016</v>
      </c>
      <c r="L80" s="216"/>
    </row>
    <row r="81" spans="2:65" s="215" customFormat="1" ht="6.95" customHeight="1" x14ac:dyDescent="0.3">
      <c r="B81" s="216"/>
      <c r="L81" s="216"/>
    </row>
    <row r="82" spans="2:65" s="215" customFormat="1" ht="15" x14ac:dyDescent="0.3">
      <c r="B82" s="216"/>
      <c r="C82" s="276" t="s">
        <v>895</v>
      </c>
      <c r="F82" s="277" t="str">
        <f>E15</f>
        <v>Město Kolín, Karlovo náměstí 78, Kolín I, 280 02</v>
      </c>
      <c r="I82" s="278" t="s">
        <v>36</v>
      </c>
      <c r="J82" s="277" t="str">
        <f>E21</f>
        <v xml:space="preserve"> </v>
      </c>
      <c r="L82" s="216"/>
    </row>
    <row r="83" spans="2:65" s="215" customFormat="1" ht="14.45" customHeight="1" x14ac:dyDescent="0.3">
      <c r="B83" s="216"/>
      <c r="C83" s="276" t="s">
        <v>897</v>
      </c>
      <c r="F83" s="277" t="str">
        <f>IF(E18="","",E18)</f>
        <v/>
      </c>
      <c r="L83" s="216"/>
    </row>
    <row r="84" spans="2:65" s="215" customFormat="1" ht="10.35" customHeight="1" x14ac:dyDescent="0.3">
      <c r="B84" s="216"/>
      <c r="L84" s="216"/>
    </row>
    <row r="85" spans="2:65" s="288" customFormat="1" ht="29.25" customHeight="1" x14ac:dyDescent="0.3">
      <c r="B85" s="280"/>
      <c r="C85" s="281" t="s">
        <v>128</v>
      </c>
      <c r="D85" s="282" t="s">
        <v>129</v>
      </c>
      <c r="E85" s="282" t="s">
        <v>63</v>
      </c>
      <c r="F85" s="282" t="s">
        <v>130</v>
      </c>
      <c r="G85" s="282" t="s">
        <v>131</v>
      </c>
      <c r="H85" s="282" t="s">
        <v>132</v>
      </c>
      <c r="I85" s="283" t="s">
        <v>136</v>
      </c>
      <c r="J85" s="282" t="s">
        <v>101</v>
      </c>
      <c r="K85" s="284" t="s">
        <v>912</v>
      </c>
      <c r="L85" s="280"/>
      <c r="M85" s="285" t="s">
        <v>135</v>
      </c>
      <c r="N85" s="286" t="s">
        <v>45</v>
      </c>
      <c r="O85" s="286" t="s">
        <v>139</v>
      </c>
      <c r="P85" s="286" t="s">
        <v>140</v>
      </c>
      <c r="Q85" s="286" t="s">
        <v>141</v>
      </c>
      <c r="R85" s="286" t="s">
        <v>142</v>
      </c>
      <c r="S85" s="286" t="s">
        <v>143</v>
      </c>
      <c r="T85" s="287" t="s">
        <v>144</v>
      </c>
    </row>
    <row r="86" spans="2:65" s="215" customFormat="1" ht="29.25" customHeight="1" x14ac:dyDescent="0.35">
      <c r="B86" s="216"/>
      <c r="C86" s="289" t="s">
        <v>904</v>
      </c>
      <c r="J86" s="290">
        <f>BK86</f>
        <v>0</v>
      </c>
      <c r="L86" s="216"/>
      <c r="M86" s="291"/>
      <c r="N86" s="228"/>
      <c r="O86" s="228"/>
      <c r="P86" s="292">
        <f>P87+P169+P173</f>
        <v>0</v>
      </c>
      <c r="Q86" s="228"/>
      <c r="R86" s="292">
        <f>R87+R169+R173</f>
        <v>0.21385775000000001</v>
      </c>
      <c r="S86" s="228"/>
      <c r="T86" s="293">
        <f>T87+T169+T173</f>
        <v>1.1151450000000001</v>
      </c>
      <c r="AT86" s="203" t="s">
        <v>82</v>
      </c>
      <c r="AU86" s="203" t="s">
        <v>102</v>
      </c>
      <c r="BK86" s="294">
        <f>BK87+BK169+BK173</f>
        <v>0</v>
      </c>
    </row>
    <row r="87" spans="2:65" s="296" customFormat="1" ht="37.35" customHeight="1" x14ac:dyDescent="0.35">
      <c r="B87" s="295"/>
      <c r="D87" s="297" t="s">
        <v>82</v>
      </c>
      <c r="E87" s="298" t="s">
        <v>913</v>
      </c>
      <c r="F87" s="298" t="s">
        <v>914</v>
      </c>
      <c r="I87" s="299"/>
      <c r="J87" s="300">
        <f>BK87</f>
        <v>0</v>
      </c>
      <c r="L87" s="295"/>
      <c r="M87" s="301"/>
      <c r="N87" s="302"/>
      <c r="O87" s="302"/>
      <c r="P87" s="303">
        <f>P88+P99+P110+P130+P160</f>
        <v>0</v>
      </c>
      <c r="Q87" s="302"/>
      <c r="R87" s="303">
        <f>R88+R99+R110+R130+R160</f>
        <v>0.21385775000000001</v>
      </c>
      <c r="S87" s="302"/>
      <c r="T87" s="304">
        <f>T88+T99+T110+T130+T160</f>
        <v>1.1151450000000001</v>
      </c>
      <c r="AR87" s="297" t="s">
        <v>98</v>
      </c>
      <c r="AT87" s="305" t="s">
        <v>82</v>
      </c>
      <c r="AU87" s="305" t="s">
        <v>83</v>
      </c>
      <c r="AY87" s="297" t="s">
        <v>145</v>
      </c>
      <c r="BK87" s="306">
        <f>BK88+BK99+BK110+BK130+BK160</f>
        <v>0</v>
      </c>
    </row>
    <row r="88" spans="2:65" s="296" customFormat="1" ht="19.899999999999999" customHeight="1" x14ac:dyDescent="0.3">
      <c r="B88" s="295"/>
      <c r="D88" s="307" t="s">
        <v>82</v>
      </c>
      <c r="E88" s="308" t="s">
        <v>915</v>
      </c>
      <c r="F88" s="308" t="s">
        <v>916</v>
      </c>
      <c r="I88" s="299"/>
      <c r="J88" s="309">
        <f>BK88</f>
        <v>0</v>
      </c>
      <c r="L88" s="295"/>
      <c r="M88" s="301"/>
      <c r="N88" s="302"/>
      <c r="O88" s="302"/>
      <c r="P88" s="303">
        <f>SUM(P89:P98)</f>
        <v>0</v>
      </c>
      <c r="Q88" s="302"/>
      <c r="R88" s="303">
        <f>SUM(R89:R98)</f>
        <v>2.2000000000000001E-3</v>
      </c>
      <c r="S88" s="302"/>
      <c r="T88" s="304">
        <f>SUM(T89:T98)</f>
        <v>0</v>
      </c>
      <c r="AR88" s="297" t="s">
        <v>98</v>
      </c>
      <c r="AT88" s="305" t="s">
        <v>82</v>
      </c>
      <c r="AU88" s="305" t="s">
        <v>23</v>
      </c>
      <c r="AY88" s="297" t="s">
        <v>145</v>
      </c>
      <c r="BK88" s="306">
        <f>SUM(BK89:BK98)</f>
        <v>0</v>
      </c>
    </row>
    <row r="89" spans="2:65" s="215" customFormat="1" ht="31.5" customHeight="1" x14ac:dyDescent="0.3">
      <c r="B89" s="310"/>
      <c r="C89" s="311" t="s">
        <v>23</v>
      </c>
      <c r="D89" s="311" t="s">
        <v>147</v>
      </c>
      <c r="E89" s="312" t="s">
        <v>917</v>
      </c>
      <c r="F89" s="313" t="s">
        <v>918</v>
      </c>
      <c r="G89" s="314" t="s">
        <v>224</v>
      </c>
      <c r="H89" s="315">
        <v>25</v>
      </c>
      <c r="I89" s="316"/>
      <c r="J89" s="317">
        <f>ROUND(I89*H89,2)</f>
        <v>0</v>
      </c>
      <c r="K89" s="313" t="s">
        <v>919</v>
      </c>
      <c r="L89" s="216"/>
      <c r="M89" s="318" t="s">
        <v>3</v>
      </c>
      <c r="N89" s="319" t="s">
        <v>46</v>
      </c>
      <c r="O89" s="217"/>
      <c r="P89" s="320">
        <f>O89*H89</f>
        <v>0</v>
      </c>
      <c r="Q89" s="320">
        <v>6.0000000000000002E-5</v>
      </c>
      <c r="R89" s="320">
        <f>Q89*H89</f>
        <v>1.5E-3</v>
      </c>
      <c r="S89" s="320">
        <v>0</v>
      </c>
      <c r="T89" s="321">
        <f>S89*H89</f>
        <v>0</v>
      </c>
      <c r="AR89" s="203" t="s">
        <v>161</v>
      </c>
      <c r="AT89" s="203" t="s">
        <v>147</v>
      </c>
      <c r="AU89" s="203" t="s">
        <v>98</v>
      </c>
      <c r="AY89" s="203" t="s">
        <v>145</v>
      </c>
      <c r="BE89" s="322">
        <f>IF(N89="základní",J89,0)</f>
        <v>0</v>
      </c>
      <c r="BF89" s="322">
        <f>IF(N89="snížená",J89,0)</f>
        <v>0</v>
      </c>
      <c r="BG89" s="322">
        <f>IF(N89="zákl. přenesená",J89,0)</f>
        <v>0</v>
      </c>
      <c r="BH89" s="322">
        <f>IF(N89="sníž. přenesená",J89,0)</f>
        <v>0</v>
      </c>
      <c r="BI89" s="322">
        <f>IF(N89="nulová",J89,0)</f>
        <v>0</v>
      </c>
      <c r="BJ89" s="203" t="s">
        <v>23</v>
      </c>
      <c r="BK89" s="322">
        <f>ROUND(I89*H89,2)</f>
        <v>0</v>
      </c>
      <c r="BL89" s="203" t="s">
        <v>161</v>
      </c>
      <c r="BM89" s="203" t="s">
        <v>1230</v>
      </c>
    </row>
    <row r="90" spans="2:65" s="215" customFormat="1" ht="42" customHeight="1" x14ac:dyDescent="0.3">
      <c r="B90" s="216"/>
      <c r="D90" s="323" t="s">
        <v>921</v>
      </c>
      <c r="F90" s="324" t="s">
        <v>922</v>
      </c>
      <c r="I90" s="325"/>
      <c r="L90" s="216"/>
      <c r="M90" s="326"/>
      <c r="N90" s="217"/>
      <c r="O90" s="217"/>
      <c r="P90" s="217"/>
      <c r="Q90" s="217"/>
      <c r="R90" s="217"/>
      <c r="S90" s="217"/>
      <c r="T90" s="327"/>
      <c r="AT90" s="203" t="s">
        <v>921</v>
      </c>
      <c r="AU90" s="203" t="s">
        <v>98</v>
      </c>
    </row>
    <row r="91" spans="2:65" s="329" customFormat="1" ht="22.5" customHeight="1" x14ac:dyDescent="0.3">
      <c r="B91" s="328"/>
      <c r="D91" s="323" t="s">
        <v>150</v>
      </c>
      <c r="E91" s="330" t="s">
        <v>3</v>
      </c>
      <c r="F91" s="331" t="s">
        <v>1000</v>
      </c>
      <c r="H91" s="330" t="s">
        <v>3</v>
      </c>
      <c r="I91" s="332"/>
      <c r="L91" s="328"/>
      <c r="M91" s="333"/>
      <c r="N91" s="334"/>
      <c r="O91" s="334"/>
      <c r="P91" s="334"/>
      <c r="Q91" s="334"/>
      <c r="R91" s="334"/>
      <c r="S91" s="334"/>
      <c r="T91" s="335"/>
      <c r="AT91" s="330" t="s">
        <v>150</v>
      </c>
      <c r="AU91" s="330" t="s">
        <v>98</v>
      </c>
      <c r="AV91" s="329" t="s">
        <v>23</v>
      </c>
      <c r="AW91" s="329" t="s">
        <v>5</v>
      </c>
      <c r="AX91" s="329" t="s">
        <v>83</v>
      </c>
      <c r="AY91" s="330" t="s">
        <v>145</v>
      </c>
    </row>
    <row r="92" spans="2:65" s="337" customFormat="1" ht="22.5" customHeight="1" x14ac:dyDescent="0.3">
      <c r="B92" s="336"/>
      <c r="D92" s="338" t="s">
        <v>150</v>
      </c>
      <c r="E92" s="339" t="s">
        <v>3</v>
      </c>
      <c r="F92" s="340" t="s">
        <v>1231</v>
      </c>
      <c r="H92" s="341">
        <v>25</v>
      </c>
      <c r="I92" s="342"/>
      <c r="L92" s="336"/>
      <c r="M92" s="343"/>
      <c r="N92" s="344"/>
      <c r="O92" s="344"/>
      <c r="P92" s="344"/>
      <c r="Q92" s="344"/>
      <c r="R92" s="344"/>
      <c r="S92" s="344"/>
      <c r="T92" s="345"/>
      <c r="AT92" s="346" t="s">
        <v>150</v>
      </c>
      <c r="AU92" s="346" t="s">
        <v>98</v>
      </c>
      <c r="AV92" s="337" t="s">
        <v>98</v>
      </c>
      <c r="AW92" s="337" t="s">
        <v>5</v>
      </c>
      <c r="AX92" s="337" t="s">
        <v>23</v>
      </c>
      <c r="AY92" s="346" t="s">
        <v>145</v>
      </c>
    </row>
    <row r="93" spans="2:65" s="215" customFormat="1" ht="22.5" customHeight="1" x14ac:dyDescent="0.3">
      <c r="B93" s="310"/>
      <c r="C93" s="347" t="s">
        <v>98</v>
      </c>
      <c r="D93" s="347" t="s">
        <v>159</v>
      </c>
      <c r="E93" s="348" t="s">
        <v>1232</v>
      </c>
      <c r="F93" s="349" t="s">
        <v>1233</v>
      </c>
      <c r="G93" s="350" t="s">
        <v>224</v>
      </c>
      <c r="H93" s="351">
        <v>15</v>
      </c>
      <c r="I93" s="352"/>
      <c r="J93" s="353">
        <f>ROUND(I93*H93,2)</f>
        <v>0</v>
      </c>
      <c r="K93" s="349" t="s">
        <v>919</v>
      </c>
      <c r="L93" s="354"/>
      <c r="M93" s="355" t="s">
        <v>3</v>
      </c>
      <c r="N93" s="356" t="s">
        <v>46</v>
      </c>
      <c r="O93" s="217"/>
      <c r="P93" s="320">
        <f>O93*H93</f>
        <v>0</v>
      </c>
      <c r="Q93" s="320">
        <v>2.0000000000000002E-5</v>
      </c>
      <c r="R93" s="320">
        <f>Q93*H93</f>
        <v>3.0000000000000003E-4</v>
      </c>
      <c r="S93" s="320">
        <v>0</v>
      </c>
      <c r="T93" s="321">
        <f>S93*H93</f>
        <v>0</v>
      </c>
      <c r="AR93" s="203" t="s">
        <v>222</v>
      </c>
      <c r="AT93" s="203" t="s">
        <v>159</v>
      </c>
      <c r="AU93" s="203" t="s">
        <v>98</v>
      </c>
      <c r="AY93" s="203" t="s">
        <v>145</v>
      </c>
      <c r="BE93" s="322">
        <f>IF(N93="základní",J93,0)</f>
        <v>0</v>
      </c>
      <c r="BF93" s="322">
        <f>IF(N93="snížená",J93,0)</f>
        <v>0</v>
      </c>
      <c r="BG93" s="322">
        <f>IF(N93="zákl. přenesená",J93,0)</f>
        <v>0</v>
      </c>
      <c r="BH93" s="322">
        <f>IF(N93="sníž. přenesená",J93,0)</f>
        <v>0</v>
      </c>
      <c r="BI93" s="322">
        <f>IF(N93="nulová",J93,0)</f>
        <v>0</v>
      </c>
      <c r="BJ93" s="203" t="s">
        <v>23</v>
      </c>
      <c r="BK93" s="322">
        <f>ROUND(I93*H93,2)</f>
        <v>0</v>
      </c>
      <c r="BL93" s="203" t="s">
        <v>161</v>
      </c>
      <c r="BM93" s="203" t="s">
        <v>1234</v>
      </c>
    </row>
    <row r="94" spans="2:65" s="215" customFormat="1" ht="30" customHeight="1" x14ac:dyDescent="0.3">
      <c r="B94" s="216"/>
      <c r="D94" s="323" t="s">
        <v>921</v>
      </c>
      <c r="F94" s="324" t="s">
        <v>1235</v>
      </c>
      <c r="I94" s="325"/>
      <c r="L94" s="216"/>
      <c r="M94" s="326"/>
      <c r="N94" s="217"/>
      <c r="O94" s="217"/>
      <c r="P94" s="217"/>
      <c r="Q94" s="217"/>
      <c r="R94" s="217"/>
      <c r="S94" s="217"/>
      <c r="T94" s="327"/>
      <c r="AT94" s="203" t="s">
        <v>921</v>
      </c>
      <c r="AU94" s="203" t="s">
        <v>98</v>
      </c>
    </row>
    <row r="95" spans="2:65" s="337" customFormat="1" ht="22.5" customHeight="1" x14ac:dyDescent="0.3">
      <c r="B95" s="336"/>
      <c r="D95" s="338" t="s">
        <v>150</v>
      </c>
      <c r="E95" s="339" t="s">
        <v>3</v>
      </c>
      <c r="F95" s="340" t="s">
        <v>10</v>
      </c>
      <c r="H95" s="341">
        <v>15</v>
      </c>
      <c r="I95" s="342"/>
      <c r="L95" s="336"/>
      <c r="M95" s="343"/>
      <c r="N95" s="344"/>
      <c r="O95" s="344"/>
      <c r="P95" s="344"/>
      <c r="Q95" s="344"/>
      <c r="R95" s="344"/>
      <c r="S95" s="344"/>
      <c r="T95" s="345"/>
      <c r="AT95" s="346" t="s">
        <v>150</v>
      </c>
      <c r="AU95" s="346" t="s">
        <v>98</v>
      </c>
      <c r="AV95" s="337" t="s">
        <v>98</v>
      </c>
      <c r="AW95" s="337" t="s">
        <v>5</v>
      </c>
      <c r="AX95" s="337" t="s">
        <v>23</v>
      </c>
      <c r="AY95" s="346" t="s">
        <v>145</v>
      </c>
    </row>
    <row r="96" spans="2:65" s="215" customFormat="1" ht="22.5" customHeight="1" x14ac:dyDescent="0.3">
      <c r="B96" s="310"/>
      <c r="C96" s="347" t="s">
        <v>370</v>
      </c>
      <c r="D96" s="347" t="s">
        <v>159</v>
      </c>
      <c r="E96" s="348" t="s">
        <v>1236</v>
      </c>
      <c r="F96" s="349" t="s">
        <v>1237</v>
      </c>
      <c r="G96" s="350" t="s">
        <v>224</v>
      </c>
      <c r="H96" s="351">
        <v>10</v>
      </c>
      <c r="I96" s="352"/>
      <c r="J96" s="353">
        <f>ROUND(I96*H96,2)</f>
        <v>0</v>
      </c>
      <c r="K96" s="349" t="s">
        <v>919</v>
      </c>
      <c r="L96" s="354"/>
      <c r="M96" s="355" t="s">
        <v>3</v>
      </c>
      <c r="N96" s="356" t="s">
        <v>46</v>
      </c>
      <c r="O96" s="217"/>
      <c r="P96" s="320">
        <f>O96*H96</f>
        <v>0</v>
      </c>
      <c r="Q96" s="320">
        <v>4.0000000000000003E-5</v>
      </c>
      <c r="R96" s="320">
        <f>Q96*H96</f>
        <v>4.0000000000000002E-4</v>
      </c>
      <c r="S96" s="320">
        <v>0</v>
      </c>
      <c r="T96" s="321">
        <f>S96*H96</f>
        <v>0</v>
      </c>
      <c r="AR96" s="203" t="s">
        <v>222</v>
      </c>
      <c r="AT96" s="203" t="s">
        <v>159</v>
      </c>
      <c r="AU96" s="203" t="s">
        <v>98</v>
      </c>
      <c r="AY96" s="203" t="s">
        <v>145</v>
      </c>
      <c r="BE96" s="322">
        <f>IF(N96="základní",J96,0)</f>
        <v>0</v>
      </c>
      <c r="BF96" s="322">
        <f>IF(N96="snížená",J96,0)</f>
        <v>0</v>
      </c>
      <c r="BG96" s="322">
        <f>IF(N96="zákl. přenesená",J96,0)</f>
        <v>0</v>
      </c>
      <c r="BH96" s="322">
        <f>IF(N96="sníž. přenesená",J96,0)</f>
        <v>0</v>
      </c>
      <c r="BI96" s="322">
        <f>IF(N96="nulová",J96,0)</f>
        <v>0</v>
      </c>
      <c r="BJ96" s="203" t="s">
        <v>23</v>
      </c>
      <c r="BK96" s="322">
        <f>ROUND(I96*H96,2)</f>
        <v>0</v>
      </c>
      <c r="BL96" s="203" t="s">
        <v>161</v>
      </c>
      <c r="BM96" s="203" t="s">
        <v>1238</v>
      </c>
    </row>
    <row r="97" spans="2:65" s="215" customFormat="1" ht="30" customHeight="1" x14ac:dyDescent="0.3">
      <c r="B97" s="216"/>
      <c r="D97" s="323" t="s">
        <v>921</v>
      </c>
      <c r="F97" s="324" t="s">
        <v>1239</v>
      </c>
      <c r="I97" s="325"/>
      <c r="L97" s="216"/>
      <c r="M97" s="326"/>
      <c r="N97" s="217"/>
      <c r="O97" s="217"/>
      <c r="P97" s="217"/>
      <c r="Q97" s="217"/>
      <c r="R97" s="217"/>
      <c r="S97" s="217"/>
      <c r="T97" s="327"/>
      <c r="AT97" s="203" t="s">
        <v>921</v>
      </c>
      <c r="AU97" s="203" t="s">
        <v>98</v>
      </c>
    </row>
    <row r="98" spans="2:65" s="337" customFormat="1" ht="22.5" customHeight="1" x14ac:dyDescent="0.3">
      <c r="B98" s="336"/>
      <c r="D98" s="323" t="s">
        <v>150</v>
      </c>
      <c r="E98" s="346" t="s">
        <v>3</v>
      </c>
      <c r="F98" s="357" t="s">
        <v>28</v>
      </c>
      <c r="H98" s="358">
        <v>10</v>
      </c>
      <c r="I98" s="342"/>
      <c r="L98" s="336"/>
      <c r="M98" s="343"/>
      <c r="N98" s="344"/>
      <c r="O98" s="344"/>
      <c r="P98" s="344"/>
      <c r="Q98" s="344"/>
      <c r="R98" s="344"/>
      <c r="S98" s="344"/>
      <c r="T98" s="345"/>
      <c r="AT98" s="346" t="s">
        <v>150</v>
      </c>
      <c r="AU98" s="346" t="s">
        <v>98</v>
      </c>
      <c r="AV98" s="337" t="s">
        <v>98</v>
      </c>
      <c r="AW98" s="337" t="s">
        <v>5</v>
      </c>
      <c r="AX98" s="337" t="s">
        <v>23</v>
      </c>
      <c r="AY98" s="346" t="s">
        <v>145</v>
      </c>
    </row>
    <row r="99" spans="2:65" s="296" customFormat="1" ht="29.85" customHeight="1" x14ac:dyDescent="0.3">
      <c r="B99" s="295"/>
      <c r="D99" s="307" t="s">
        <v>82</v>
      </c>
      <c r="E99" s="308" t="s">
        <v>1240</v>
      </c>
      <c r="F99" s="308" t="s">
        <v>1241</v>
      </c>
      <c r="I99" s="299"/>
      <c r="J99" s="309">
        <f>BK99</f>
        <v>0</v>
      </c>
      <c r="L99" s="295"/>
      <c r="M99" s="301"/>
      <c r="N99" s="302"/>
      <c r="O99" s="302"/>
      <c r="P99" s="303">
        <f>SUM(P100:P109)</f>
        <v>0</v>
      </c>
      <c r="Q99" s="302"/>
      <c r="R99" s="303">
        <f>SUM(R100:R109)</f>
        <v>1.4250000000000001E-2</v>
      </c>
      <c r="S99" s="302"/>
      <c r="T99" s="304">
        <f>SUM(T100:T109)</f>
        <v>0</v>
      </c>
      <c r="AR99" s="297" t="s">
        <v>98</v>
      </c>
      <c r="AT99" s="305" t="s">
        <v>82</v>
      </c>
      <c r="AU99" s="305" t="s">
        <v>23</v>
      </c>
      <c r="AY99" s="297" t="s">
        <v>145</v>
      </c>
      <c r="BK99" s="306">
        <f>SUM(BK100:BK109)</f>
        <v>0</v>
      </c>
    </row>
    <row r="100" spans="2:65" s="215" customFormat="1" ht="22.5" customHeight="1" x14ac:dyDescent="0.3">
      <c r="B100" s="310"/>
      <c r="C100" s="311" t="s">
        <v>149</v>
      </c>
      <c r="D100" s="311" t="s">
        <v>147</v>
      </c>
      <c r="E100" s="312" t="s">
        <v>1242</v>
      </c>
      <c r="F100" s="313" t="s">
        <v>1243</v>
      </c>
      <c r="G100" s="314" t="s">
        <v>224</v>
      </c>
      <c r="H100" s="315">
        <v>15</v>
      </c>
      <c r="I100" s="316"/>
      <c r="J100" s="317">
        <f>ROUND(I100*H100,2)</f>
        <v>0</v>
      </c>
      <c r="K100" s="313" t="s">
        <v>919</v>
      </c>
      <c r="L100" s="216"/>
      <c r="M100" s="318" t="s">
        <v>3</v>
      </c>
      <c r="N100" s="319" t="s">
        <v>46</v>
      </c>
      <c r="O100" s="217"/>
      <c r="P100" s="320">
        <f>O100*H100</f>
        <v>0</v>
      </c>
      <c r="Q100" s="320">
        <v>4.6999999999999999E-4</v>
      </c>
      <c r="R100" s="320">
        <f>Q100*H100</f>
        <v>7.0499999999999998E-3</v>
      </c>
      <c r="S100" s="320">
        <v>0</v>
      </c>
      <c r="T100" s="321">
        <f>S100*H100</f>
        <v>0</v>
      </c>
      <c r="AR100" s="203" t="s">
        <v>161</v>
      </c>
      <c r="AT100" s="203" t="s">
        <v>147</v>
      </c>
      <c r="AU100" s="203" t="s">
        <v>98</v>
      </c>
      <c r="AY100" s="203" t="s">
        <v>145</v>
      </c>
      <c r="BE100" s="322">
        <f>IF(N100="základní",J100,0)</f>
        <v>0</v>
      </c>
      <c r="BF100" s="322">
        <f>IF(N100="snížená",J100,0)</f>
        <v>0</v>
      </c>
      <c r="BG100" s="322">
        <f>IF(N100="zákl. přenesená",J100,0)</f>
        <v>0</v>
      </c>
      <c r="BH100" s="322">
        <f>IF(N100="sníž. přenesená",J100,0)</f>
        <v>0</v>
      </c>
      <c r="BI100" s="322">
        <f>IF(N100="nulová",J100,0)</f>
        <v>0</v>
      </c>
      <c r="BJ100" s="203" t="s">
        <v>23</v>
      </c>
      <c r="BK100" s="322">
        <f>ROUND(I100*H100,2)</f>
        <v>0</v>
      </c>
      <c r="BL100" s="203" t="s">
        <v>161</v>
      </c>
      <c r="BM100" s="203" t="s">
        <v>1244</v>
      </c>
    </row>
    <row r="101" spans="2:65" s="215" customFormat="1" ht="22.5" customHeight="1" x14ac:dyDescent="0.3">
      <c r="B101" s="216"/>
      <c r="D101" s="323" t="s">
        <v>921</v>
      </c>
      <c r="F101" s="324" t="s">
        <v>1245</v>
      </c>
      <c r="I101" s="325"/>
      <c r="L101" s="216"/>
      <c r="M101" s="326"/>
      <c r="N101" s="217"/>
      <c r="O101" s="217"/>
      <c r="P101" s="217"/>
      <c r="Q101" s="217"/>
      <c r="R101" s="217"/>
      <c r="S101" s="217"/>
      <c r="T101" s="327"/>
      <c r="AT101" s="203" t="s">
        <v>921</v>
      </c>
      <c r="AU101" s="203" t="s">
        <v>98</v>
      </c>
    </row>
    <row r="102" spans="2:65" s="337" customFormat="1" ht="22.5" customHeight="1" x14ac:dyDescent="0.3">
      <c r="B102" s="336"/>
      <c r="D102" s="338" t="s">
        <v>150</v>
      </c>
      <c r="E102" s="339" t="s">
        <v>3</v>
      </c>
      <c r="F102" s="340" t="s">
        <v>10</v>
      </c>
      <c r="H102" s="341">
        <v>15</v>
      </c>
      <c r="I102" s="342"/>
      <c r="L102" s="336"/>
      <c r="M102" s="343"/>
      <c r="N102" s="344"/>
      <c r="O102" s="344"/>
      <c r="P102" s="344"/>
      <c r="Q102" s="344"/>
      <c r="R102" s="344"/>
      <c r="S102" s="344"/>
      <c r="T102" s="345"/>
      <c r="AT102" s="346" t="s">
        <v>150</v>
      </c>
      <c r="AU102" s="346" t="s">
        <v>98</v>
      </c>
      <c r="AV102" s="337" t="s">
        <v>98</v>
      </c>
      <c r="AW102" s="337" t="s">
        <v>5</v>
      </c>
      <c r="AX102" s="337" t="s">
        <v>23</v>
      </c>
      <c r="AY102" s="346" t="s">
        <v>145</v>
      </c>
    </row>
    <row r="103" spans="2:65" s="215" customFormat="1" ht="22.5" customHeight="1" x14ac:dyDescent="0.3">
      <c r="B103" s="310"/>
      <c r="C103" s="311" t="s">
        <v>182</v>
      </c>
      <c r="D103" s="311" t="s">
        <v>147</v>
      </c>
      <c r="E103" s="312" t="s">
        <v>1246</v>
      </c>
      <c r="F103" s="313" t="s">
        <v>1247</v>
      </c>
      <c r="G103" s="314" t="s">
        <v>224</v>
      </c>
      <c r="H103" s="315">
        <v>10</v>
      </c>
      <c r="I103" s="316"/>
      <c r="J103" s="317">
        <f>ROUND(I103*H103,2)</f>
        <v>0</v>
      </c>
      <c r="K103" s="313" t="s">
        <v>919</v>
      </c>
      <c r="L103" s="216"/>
      <c r="M103" s="318" t="s">
        <v>3</v>
      </c>
      <c r="N103" s="319" t="s">
        <v>46</v>
      </c>
      <c r="O103" s="217"/>
      <c r="P103" s="320">
        <f>O103*H103</f>
        <v>0</v>
      </c>
      <c r="Q103" s="320">
        <v>7.2000000000000005E-4</v>
      </c>
      <c r="R103" s="320">
        <f>Q103*H103</f>
        <v>7.2000000000000007E-3</v>
      </c>
      <c r="S103" s="320">
        <v>0</v>
      </c>
      <c r="T103" s="321">
        <f>S103*H103</f>
        <v>0</v>
      </c>
      <c r="AR103" s="203" t="s">
        <v>161</v>
      </c>
      <c r="AT103" s="203" t="s">
        <v>147</v>
      </c>
      <c r="AU103" s="203" t="s">
        <v>98</v>
      </c>
      <c r="AY103" s="203" t="s">
        <v>145</v>
      </c>
      <c r="BE103" s="322">
        <f>IF(N103="základní",J103,0)</f>
        <v>0</v>
      </c>
      <c r="BF103" s="322">
        <f>IF(N103="snížená",J103,0)</f>
        <v>0</v>
      </c>
      <c r="BG103" s="322">
        <f>IF(N103="zákl. přenesená",J103,0)</f>
        <v>0</v>
      </c>
      <c r="BH103" s="322">
        <f>IF(N103="sníž. přenesená",J103,0)</f>
        <v>0</v>
      </c>
      <c r="BI103" s="322">
        <f>IF(N103="nulová",J103,0)</f>
        <v>0</v>
      </c>
      <c r="BJ103" s="203" t="s">
        <v>23</v>
      </c>
      <c r="BK103" s="322">
        <f>ROUND(I103*H103,2)</f>
        <v>0</v>
      </c>
      <c r="BL103" s="203" t="s">
        <v>161</v>
      </c>
      <c r="BM103" s="203" t="s">
        <v>1248</v>
      </c>
    </row>
    <row r="104" spans="2:65" s="215" customFormat="1" ht="22.5" customHeight="1" x14ac:dyDescent="0.3">
      <c r="B104" s="216"/>
      <c r="D104" s="323" t="s">
        <v>921</v>
      </c>
      <c r="F104" s="324" t="s">
        <v>1249</v>
      </c>
      <c r="I104" s="325"/>
      <c r="L104" s="216"/>
      <c r="M104" s="326"/>
      <c r="N104" s="217"/>
      <c r="O104" s="217"/>
      <c r="P104" s="217"/>
      <c r="Q104" s="217"/>
      <c r="R104" s="217"/>
      <c r="S104" s="217"/>
      <c r="T104" s="327"/>
      <c r="AT104" s="203" t="s">
        <v>921</v>
      </c>
      <c r="AU104" s="203" t="s">
        <v>98</v>
      </c>
    </row>
    <row r="105" spans="2:65" s="337" customFormat="1" ht="22.5" customHeight="1" x14ac:dyDescent="0.3">
      <c r="B105" s="336"/>
      <c r="D105" s="338" t="s">
        <v>150</v>
      </c>
      <c r="E105" s="339" t="s">
        <v>3</v>
      </c>
      <c r="F105" s="340" t="s">
        <v>28</v>
      </c>
      <c r="H105" s="341">
        <v>10</v>
      </c>
      <c r="I105" s="342"/>
      <c r="L105" s="336"/>
      <c r="M105" s="343"/>
      <c r="N105" s="344"/>
      <c r="O105" s="344"/>
      <c r="P105" s="344"/>
      <c r="Q105" s="344"/>
      <c r="R105" s="344"/>
      <c r="S105" s="344"/>
      <c r="T105" s="345"/>
      <c r="AT105" s="346" t="s">
        <v>150</v>
      </c>
      <c r="AU105" s="346" t="s">
        <v>98</v>
      </c>
      <c r="AV105" s="337" t="s">
        <v>98</v>
      </c>
      <c r="AW105" s="337" t="s">
        <v>5</v>
      </c>
      <c r="AX105" s="337" t="s">
        <v>23</v>
      </c>
      <c r="AY105" s="346" t="s">
        <v>145</v>
      </c>
    </row>
    <row r="106" spans="2:65" s="215" customFormat="1" ht="22.5" customHeight="1" x14ac:dyDescent="0.3">
      <c r="B106" s="310"/>
      <c r="C106" s="311" t="s">
        <v>177</v>
      </c>
      <c r="D106" s="311" t="s">
        <v>147</v>
      </c>
      <c r="E106" s="312" t="s">
        <v>1250</v>
      </c>
      <c r="F106" s="313" t="s">
        <v>1251</v>
      </c>
      <c r="G106" s="314" t="s">
        <v>224</v>
      </c>
      <c r="H106" s="315">
        <v>25</v>
      </c>
      <c r="I106" s="316"/>
      <c r="J106" s="317">
        <f>ROUND(I106*H106,2)</f>
        <v>0</v>
      </c>
      <c r="K106" s="313" t="s">
        <v>919</v>
      </c>
      <c r="L106" s="216"/>
      <c r="M106" s="318" t="s">
        <v>3</v>
      </c>
      <c r="N106" s="319" t="s">
        <v>46</v>
      </c>
      <c r="O106" s="217"/>
      <c r="P106" s="320">
        <f>O106*H106</f>
        <v>0</v>
      </c>
      <c r="Q106" s="320">
        <v>0</v>
      </c>
      <c r="R106" s="320">
        <f>Q106*H106</f>
        <v>0</v>
      </c>
      <c r="S106" s="320">
        <v>0</v>
      </c>
      <c r="T106" s="321">
        <f>S106*H106</f>
        <v>0</v>
      </c>
      <c r="AR106" s="203" t="s">
        <v>161</v>
      </c>
      <c r="AT106" s="203" t="s">
        <v>147</v>
      </c>
      <c r="AU106" s="203" t="s">
        <v>98</v>
      </c>
      <c r="AY106" s="203" t="s">
        <v>145</v>
      </c>
      <c r="BE106" s="322">
        <f>IF(N106="základní",J106,0)</f>
        <v>0</v>
      </c>
      <c r="BF106" s="322">
        <f>IF(N106="snížená",J106,0)</f>
        <v>0</v>
      </c>
      <c r="BG106" s="322">
        <f>IF(N106="zákl. přenesená",J106,0)</f>
        <v>0</v>
      </c>
      <c r="BH106" s="322">
        <f>IF(N106="sníž. přenesená",J106,0)</f>
        <v>0</v>
      </c>
      <c r="BI106" s="322">
        <f>IF(N106="nulová",J106,0)</f>
        <v>0</v>
      </c>
      <c r="BJ106" s="203" t="s">
        <v>23</v>
      </c>
      <c r="BK106" s="322">
        <f>ROUND(I106*H106,2)</f>
        <v>0</v>
      </c>
      <c r="BL106" s="203" t="s">
        <v>161</v>
      </c>
      <c r="BM106" s="203" t="s">
        <v>1252</v>
      </c>
    </row>
    <row r="107" spans="2:65" s="215" customFormat="1" ht="22.5" customHeight="1" x14ac:dyDescent="0.3">
      <c r="B107" s="216"/>
      <c r="D107" s="323" t="s">
        <v>921</v>
      </c>
      <c r="F107" s="324" t="s">
        <v>1253</v>
      </c>
      <c r="I107" s="325"/>
      <c r="L107" s="216"/>
      <c r="M107" s="326"/>
      <c r="N107" s="217"/>
      <c r="O107" s="217"/>
      <c r="P107" s="217"/>
      <c r="Q107" s="217"/>
      <c r="R107" s="217"/>
      <c r="S107" s="217"/>
      <c r="T107" s="327"/>
      <c r="AT107" s="203" t="s">
        <v>921</v>
      </c>
      <c r="AU107" s="203" t="s">
        <v>98</v>
      </c>
    </row>
    <row r="108" spans="2:65" s="329" customFormat="1" ht="22.5" customHeight="1" x14ac:dyDescent="0.3">
      <c r="B108" s="328"/>
      <c r="D108" s="323" t="s">
        <v>150</v>
      </c>
      <c r="E108" s="330" t="s">
        <v>3</v>
      </c>
      <c r="F108" s="331" t="s">
        <v>1000</v>
      </c>
      <c r="H108" s="330" t="s">
        <v>3</v>
      </c>
      <c r="I108" s="332"/>
      <c r="L108" s="328"/>
      <c r="M108" s="333"/>
      <c r="N108" s="334"/>
      <c r="O108" s="334"/>
      <c r="P108" s="334"/>
      <c r="Q108" s="334"/>
      <c r="R108" s="334"/>
      <c r="S108" s="334"/>
      <c r="T108" s="335"/>
      <c r="AT108" s="330" t="s">
        <v>150</v>
      </c>
      <c r="AU108" s="330" t="s">
        <v>98</v>
      </c>
      <c r="AV108" s="329" t="s">
        <v>23</v>
      </c>
      <c r="AW108" s="329" t="s">
        <v>5</v>
      </c>
      <c r="AX108" s="329" t="s">
        <v>83</v>
      </c>
      <c r="AY108" s="330" t="s">
        <v>145</v>
      </c>
    </row>
    <row r="109" spans="2:65" s="337" customFormat="1" ht="22.5" customHeight="1" x14ac:dyDescent="0.3">
      <c r="B109" s="336"/>
      <c r="D109" s="323" t="s">
        <v>150</v>
      </c>
      <c r="E109" s="346" t="s">
        <v>3</v>
      </c>
      <c r="F109" s="357" t="s">
        <v>1231</v>
      </c>
      <c r="H109" s="358">
        <v>25</v>
      </c>
      <c r="I109" s="342"/>
      <c r="L109" s="336"/>
      <c r="M109" s="343"/>
      <c r="N109" s="344"/>
      <c r="O109" s="344"/>
      <c r="P109" s="344"/>
      <c r="Q109" s="344"/>
      <c r="R109" s="344"/>
      <c r="S109" s="344"/>
      <c r="T109" s="345"/>
      <c r="AT109" s="346" t="s">
        <v>150</v>
      </c>
      <c r="AU109" s="346" t="s">
        <v>98</v>
      </c>
      <c r="AV109" s="337" t="s">
        <v>98</v>
      </c>
      <c r="AW109" s="337" t="s">
        <v>5</v>
      </c>
      <c r="AX109" s="337" t="s">
        <v>23</v>
      </c>
      <c r="AY109" s="346" t="s">
        <v>145</v>
      </c>
    </row>
    <row r="110" spans="2:65" s="296" customFormat="1" ht="29.85" customHeight="1" x14ac:dyDescent="0.3">
      <c r="B110" s="295"/>
      <c r="D110" s="307" t="s">
        <v>82</v>
      </c>
      <c r="E110" s="308" t="s">
        <v>1254</v>
      </c>
      <c r="F110" s="308" t="s">
        <v>1255</v>
      </c>
      <c r="I110" s="299"/>
      <c r="J110" s="309">
        <f>BK110</f>
        <v>0</v>
      </c>
      <c r="L110" s="295"/>
      <c r="M110" s="301"/>
      <c r="N110" s="302"/>
      <c r="O110" s="302"/>
      <c r="P110" s="303">
        <f>SUM(P111:P129)</f>
        <v>0</v>
      </c>
      <c r="Q110" s="302"/>
      <c r="R110" s="303">
        <f>SUM(R111:R129)</f>
        <v>1.047E-2</v>
      </c>
      <c r="S110" s="302"/>
      <c r="T110" s="304">
        <f>SUM(T111:T129)</f>
        <v>0</v>
      </c>
      <c r="AR110" s="297" t="s">
        <v>98</v>
      </c>
      <c r="AT110" s="305" t="s">
        <v>82</v>
      </c>
      <c r="AU110" s="305" t="s">
        <v>23</v>
      </c>
      <c r="AY110" s="297" t="s">
        <v>145</v>
      </c>
      <c r="BK110" s="306">
        <f>SUM(BK111:BK129)</f>
        <v>0</v>
      </c>
    </row>
    <row r="111" spans="2:65" s="215" customFormat="1" ht="31.5" customHeight="1" x14ac:dyDescent="0.3">
      <c r="B111" s="310"/>
      <c r="C111" s="311" t="s">
        <v>431</v>
      </c>
      <c r="D111" s="311" t="s">
        <v>147</v>
      </c>
      <c r="E111" s="312" t="s">
        <v>1256</v>
      </c>
      <c r="F111" s="313" t="s">
        <v>1257</v>
      </c>
      <c r="G111" s="314" t="s">
        <v>175</v>
      </c>
      <c r="H111" s="315">
        <v>3</v>
      </c>
      <c r="I111" s="316"/>
      <c r="J111" s="317">
        <f>ROUND(I111*H111,2)</f>
        <v>0</v>
      </c>
      <c r="K111" s="313" t="s">
        <v>919</v>
      </c>
      <c r="L111" s="216"/>
      <c r="M111" s="318" t="s">
        <v>3</v>
      </c>
      <c r="N111" s="319" t="s">
        <v>46</v>
      </c>
      <c r="O111" s="217"/>
      <c r="P111" s="320">
        <f>O111*H111</f>
        <v>0</v>
      </c>
      <c r="Q111" s="320">
        <v>2.5999999999999998E-4</v>
      </c>
      <c r="R111" s="320">
        <f>Q111*H111</f>
        <v>7.7999999999999988E-4</v>
      </c>
      <c r="S111" s="320">
        <v>0</v>
      </c>
      <c r="T111" s="321">
        <f>S111*H111</f>
        <v>0</v>
      </c>
      <c r="AR111" s="203" t="s">
        <v>161</v>
      </c>
      <c r="AT111" s="203" t="s">
        <v>147</v>
      </c>
      <c r="AU111" s="203" t="s">
        <v>98</v>
      </c>
      <c r="AY111" s="203" t="s">
        <v>145</v>
      </c>
      <c r="BE111" s="322">
        <f>IF(N111="základní",J111,0)</f>
        <v>0</v>
      </c>
      <c r="BF111" s="322">
        <f>IF(N111="snížená",J111,0)</f>
        <v>0</v>
      </c>
      <c r="BG111" s="322">
        <f>IF(N111="zákl. přenesená",J111,0)</f>
        <v>0</v>
      </c>
      <c r="BH111" s="322">
        <f>IF(N111="sníž. přenesená",J111,0)</f>
        <v>0</v>
      </c>
      <c r="BI111" s="322">
        <f>IF(N111="nulová",J111,0)</f>
        <v>0</v>
      </c>
      <c r="BJ111" s="203" t="s">
        <v>23</v>
      </c>
      <c r="BK111" s="322">
        <f>ROUND(I111*H111,2)</f>
        <v>0</v>
      </c>
      <c r="BL111" s="203" t="s">
        <v>161</v>
      </c>
      <c r="BM111" s="203" t="s">
        <v>1258</v>
      </c>
    </row>
    <row r="112" spans="2:65" s="215" customFormat="1" ht="30" customHeight="1" x14ac:dyDescent="0.3">
      <c r="B112" s="216"/>
      <c r="D112" s="323" t="s">
        <v>921</v>
      </c>
      <c r="F112" s="324" t="s">
        <v>1259</v>
      </c>
      <c r="I112" s="325"/>
      <c r="L112" s="216"/>
      <c r="M112" s="326"/>
      <c r="N112" s="217"/>
      <c r="O112" s="217"/>
      <c r="P112" s="217"/>
      <c r="Q112" s="217"/>
      <c r="R112" s="217"/>
      <c r="S112" s="217"/>
      <c r="T112" s="327"/>
      <c r="AT112" s="203" t="s">
        <v>921</v>
      </c>
      <c r="AU112" s="203" t="s">
        <v>98</v>
      </c>
    </row>
    <row r="113" spans="2:65" s="337" customFormat="1" ht="22.5" customHeight="1" x14ac:dyDescent="0.3">
      <c r="B113" s="336"/>
      <c r="D113" s="338" t="s">
        <v>150</v>
      </c>
      <c r="E113" s="339" t="s">
        <v>3</v>
      </c>
      <c r="F113" s="340" t="s">
        <v>370</v>
      </c>
      <c r="H113" s="341">
        <v>3</v>
      </c>
      <c r="I113" s="342"/>
      <c r="L113" s="336"/>
      <c r="M113" s="343"/>
      <c r="N113" s="344"/>
      <c r="O113" s="344"/>
      <c r="P113" s="344"/>
      <c r="Q113" s="344"/>
      <c r="R113" s="344"/>
      <c r="S113" s="344"/>
      <c r="T113" s="345"/>
      <c r="AT113" s="346" t="s">
        <v>150</v>
      </c>
      <c r="AU113" s="346" t="s">
        <v>98</v>
      </c>
      <c r="AV113" s="337" t="s">
        <v>98</v>
      </c>
      <c r="AW113" s="337" t="s">
        <v>5</v>
      </c>
      <c r="AX113" s="337" t="s">
        <v>23</v>
      </c>
      <c r="AY113" s="346" t="s">
        <v>145</v>
      </c>
    </row>
    <row r="114" spans="2:65" s="215" customFormat="1" ht="22.5" customHeight="1" x14ac:dyDescent="0.3">
      <c r="B114" s="310"/>
      <c r="C114" s="311" t="s">
        <v>160</v>
      </c>
      <c r="D114" s="311" t="s">
        <v>147</v>
      </c>
      <c r="E114" s="312" t="s">
        <v>1260</v>
      </c>
      <c r="F114" s="313" t="s">
        <v>1261</v>
      </c>
      <c r="G114" s="314" t="s">
        <v>175</v>
      </c>
      <c r="H114" s="315">
        <v>8</v>
      </c>
      <c r="I114" s="316"/>
      <c r="J114" s="317">
        <f>ROUND(I114*H114,2)</f>
        <v>0</v>
      </c>
      <c r="K114" s="313" t="s">
        <v>919</v>
      </c>
      <c r="L114" s="216"/>
      <c r="M114" s="318" t="s">
        <v>3</v>
      </c>
      <c r="N114" s="319" t="s">
        <v>46</v>
      </c>
      <c r="O114" s="217"/>
      <c r="P114" s="320">
        <f>O114*H114</f>
        <v>0</v>
      </c>
      <c r="Q114" s="320">
        <v>1.4999999999999999E-4</v>
      </c>
      <c r="R114" s="320">
        <f>Q114*H114</f>
        <v>1.1999999999999999E-3</v>
      </c>
      <c r="S114" s="320">
        <v>0</v>
      </c>
      <c r="T114" s="321">
        <f>S114*H114</f>
        <v>0</v>
      </c>
      <c r="AR114" s="203" t="s">
        <v>161</v>
      </c>
      <c r="AT114" s="203" t="s">
        <v>147</v>
      </c>
      <c r="AU114" s="203" t="s">
        <v>98</v>
      </c>
      <c r="AY114" s="203" t="s">
        <v>145</v>
      </c>
      <c r="BE114" s="322">
        <f>IF(N114="základní",J114,0)</f>
        <v>0</v>
      </c>
      <c r="BF114" s="322">
        <f>IF(N114="snížená",J114,0)</f>
        <v>0</v>
      </c>
      <c r="BG114" s="322">
        <f>IF(N114="zákl. přenesená",J114,0)</f>
        <v>0</v>
      </c>
      <c r="BH114" s="322">
        <f>IF(N114="sníž. přenesená",J114,0)</f>
        <v>0</v>
      </c>
      <c r="BI114" s="322">
        <f>IF(N114="nulová",J114,0)</f>
        <v>0</v>
      </c>
      <c r="BJ114" s="203" t="s">
        <v>23</v>
      </c>
      <c r="BK114" s="322">
        <f>ROUND(I114*H114,2)</f>
        <v>0</v>
      </c>
      <c r="BL114" s="203" t="s">
        <v>161</v>
      </c>
      <c r="BM114" s="203" t="s">
        <v>1262</v>
      </c>
    </row>
    <row r="115" spans="2:65" s="215" customFormat="1" ht="30" customHeight="1" x14ac:dyDescent="0.3">
      <c r="B115" s="216"/>
      <c r="D115" s="323" t="s">
        <v>921</v>
      </c>
      <c r="F115" s="324" t="s">
        <v>1263</v>
      </c>
      <c r="I115" s="325"/>
      <c r="L115" s="216"/>
      <c r="M115" s="326"/>
      <c r="N115" s="217"/>
      <c r="O115" s="217"/>
      <c r="P115" s="217"/>
      <c r="Q115" s="217"/>
      <c r="R115" s="217"/>
      <c r="S115" s="217"/>
      <c r="T115" s="327"/>
      <c r="AT115" s="203" t="s">
        <v>921</v>
      </c>
      <c r="AU115" s="203" t="s">
        <v>98</v>
      </c>
    </row>
    <row r="116" spans="2:65" s="215" customFormat="1" ht="30" customHeight="1" x14ac:dyDescent="0.3">
      <c r="B116" s="216"/>
      <c r="D116" s="323" t="s">
        <v>1215</v>
      </c>
      <c r="F116" s="362" t="s">
        <v>1264</v>
      </c>
      <c r="I116" s="325"/>
      <c r="L116" s="216"/>
      <c r="M116" s="326"/>
      <c r="N116" s="217"/>
      <c r="O116" s="217"/>
      <c r="P116" s="217"/>
      <c r="Q116" s="217"/>
      <c r="R116" s="217"/>
      <c r="S116" s="217"/>
      <c r="T116" s="327"/>
      <c r="AT116" s="203" t="s">
        <v>1215</v>
      </c>
      <c r="AU116" s="203" t="s">
        <v>98</v>
      </c>
    </row>
    <row r="117" spans="2:65" s="337" customFormat="1" ht="22.5" customHeight="1" x14ac:dyDescent="0.3">
      <c r="B117" s="336"/>
      <c r="D117" s="338" t="s">
        <v>150</v>
      </c>
      <c r="E117" s="339" t="s">
        <v>3</v>
      </c>
      <c r="F117" s="340" t="s">
        <v>160</v>
      </c>
      <c r="H117" s="341">
        <v>8</v>
      </c>
      <c r="I117" s="342"/>
      <c r="L117" s="336"/>
      <c r="M117" s="343"/>
      <c r="N117" s="344"/>
      <c r="O117" s="344"/>
      <c r="P117" s="344"/>
      <c r="Q117" s="344"/>
      <c r="R117" s="344"/>
      <c r="S117" s="344"/>
      <c r="T117" s="345"/>
      <c r="AT117" s="346" t="s">
        <v>150</v>
      </c>
      <c r="AU117" s="346" t="s">
        <v>98</v>
      </c>
      <c r="AV117" s="337" t="s">
        <v>98</v>
      </c>
      <c r="AW117" s="337" t="s">
        <v>5</v>
      </c>
      <c r="AX117" s="337" t="s">
        <v>23</v>
      </c>
      <c r="AY117" s="346" t="s">
        <v>145</v>
      </c>
    </row>
    <row r="118" spans="2:65" s="215" customFormat="1" ht="22.5" customHeight="1" x14ac:dyDescent="0.3">
      <c r="B118" s="310"/>
      <c r="C118" s="311" t="s">
        <v>955</v>
      </c>
      <c r="D118" s="311" t="s">
        <v>147</v>
      </c>
      <c r="E118" s="312" t="s">
        <v>1265</v>
      </c>
      <c r="F118" s="313" t="s">
        <v>1266</v>
      </c>
      <c r="G118" s="314" t="s">
        <v>175</v>
      </c>
      <c r="H118" s="315">
        <v>10</v>
      </c>
      <c r="I118" s="316"/>
      <c r="J118" s="317">
        <f>ROUND(I118*H118,2)</f>
        <v>0</v>
      </c>
      <c r="K118" s="313" t="s">
        <v>919</v>
      </c>
      <c r="L118" s="216"/>
      <c r="M118" s="318" t="s">
        <v>3</v>
      </c>
      <c r="N118" s="319" t="s">
        <v>46</v>
      </c>
      <c r="O118" s="217"/>
      <c r="P118" s="320">
        <f>O118*H118</f>
        <v>0</v>
      </c>
      <c r="Q118" s="320">
        <v>2.5999999999999998E-4</v>
      </c>
      <c r="R118" s="320">
        <f>Q118*H118</f>
        <v>2.5999999999999999E-3</v>
      </c>
      <c r="S118" s="320">
        <v>0</v>
      </c>
      <c r="T118" s="321">
        <f>S118*H118</f>
        <v>0</v>
      </c>
      <c r="AR118" s="203" t="s">
        <v>161</v>
      </c>
      <c r="AT118" s="203" t="s">
        <v>147</v>
      </c>
      <c r="AU118" s="203" t="s">
        <v>98</v>
      </c>
      <c r="AY118" s="203" t="s">
        <v>145</v>
      </c>
      <c r="BE118" s="322">
        <f>IF(N118="základní",J118,0)</f>
        <v>0</v>
      </c>
      <c r="BF118" s="322">
        <f>IF(N118="snížená",J118,0)</f>
        <v>0</v>
      </c>
      <c r="BG118" s="322">
        <f>IF(N118="zákl. přenesená",J118,0)</f>
        <v>0</v>
      </c>
      <c r="BH118" s="322">
        <f>IF(N118="sníž. přenesená",J118,0)</f>
        <v>0</v>
      </c>
      <c r="BI118" s="322">
        <f>IF(N118="nulová",J118,0)</f>
        <v>0</v>
      </c>
      <c r="BJ118" s="203" t="s">
        <v>23</v>
      </c>
      <c r="BK118" s="322">
        <f>ROUND(I118*H118,2)</f>
        <v>0</v>
      </c>
      <c r="BL118" s="203" t="s">
        <v>161</v>
      </c>
      <c r="BM118" s="203" t="s">
        <v>1267</v>
      </c>
    </row>
    <row r="119" spans="2:65" s="215" customFormat="1" ht="22.5" customHeight="1" x14ac:dyDescent="0.3">
      <c r="B119" s="216"/>
      <c r="D119" s="323" t="s">
        <v>921</v>
      </c>
      <c r="F119" s="324" t="s">
        <v>1266</v>
      </c>
      <c r="I119" s="325"/>
      <c r="L119" s="216"/>
      <c r="M119" s="326"/>
      <c r="N119" s="217"/>
      <c r="O119" s="217"/>
      <c r="P119" s="217"/>
      <c r="Q119" s="217"/>
      <c r="R119" s="217"/>
      <c r="S119" s="217"/>
      <c r="T119" s="327"/>
      <c r="AT119" s="203" t="s">
        <v>921</v>
      </c>
      <c r="AU119" s="203" t="s">
        <v>98</v>
      </c>
    </row>
    <row r="120" spans="2:65" s="337" customFormat="1" ht="22.5" customHeight="1" x14ac:dyDescent="0.3">
      <c r="B120" s="336"/>
      <c r="D120" s="338" t="s">
        <v>150</v>
      </c>
      <c r="E120" s="339" t="s">
        <v>3</v>
      </c>
      <c r="F120" s="340" t="s">
        <v>28</v>
      </c>
      <c r="H120" s="341">
        <v>10</v>
      </c>
      <c r="I120" s="342"/>
      <c r="L120" s="336"/>
      <c r="M120" s="343"/>
      <c r="N120" s="344"/>
      <c r="O120" s="344"/>
      <c r="P120" s="344"/>
      <c r="Q120" s="344"/>
      <c r="R120" s="344"/>
      <c r="S120" s="344"/>
      <c r="T120" s="345"/>
      <c r="AT120" s="346" t="s">
        <v>150</v>
      </c>
      <c r="AU120" s="346" t="s">
        <v>98</v>
      </c>
      <c r="AV120" s="337" t="s">
        <v>98</v>
      </c>
      <c r="AW120" s="337" t="s">
        <v>5</v>
      </c>
      <c r="AX120" s="337" t="s">
        <v>23</v>
      </c>
      <c r="AY120" s="346" t="s">
        <v>145</v>
      </c>
    </row>
    <row r="121" spans="2:65" s="215" customFormat="1" ht="22.5" customHeight="1" x14ac:dyDescent="0.3">
      <c r="B121" s="310"/>
      <c r="C121" s="311" t="s">
        <v>28</v>
      </c>
      <c r="D121" s="311" t="s">
        <v>147</v>
      </c>
      <c r="E121" s="312" t="s">
        <v>1268</v>
      </c>
      <c r="F121" s="313" t="s">
        <v>1269</v>
      </c>
      <c r="G121" s="314" t="s">
        <v>175</v>
      </c>
      <c r="H121" s="315">
        <v>6</v>
      </c>
      <c r="I121" s="316"/>
      <c r="J121" s="317">
        <f>ROUND(I121*H121,2)</f>
        <v>0</v>
      </c>
      <c r="K121" s="313" t="s">
        <v>3</v>
      </c>
      <c r="L121" s="216"/>
      <c r="M121" s="318" t="s">
        <v>3</v>
      </c>
      <c r="N121" s="319" t="s">
        <v>46</v>
      </c>
      <c r="O121" s="217"/>
      <c r="P121" s="320">
        <f>O121*H121</f>
        <v>0</v>
      </c>
      <c r="Q121" s="320">
        <v>2.5999999999999998E-4</v>
      </c>
      <c r="R121" s="320">
        <f>Q121*H121</f>
        <v>1.5599999999999998E-3</v>
      </c>
      <c r="S121" s="320">
        <v>0</v>
      </c>
      <c r="T121" s="321">
        <f>S121*H121</f>
        <v>0</v>
      </c>
      <c r="AR121" s="203" t="s">
        <v>161</v>
      </c>
      <c r="AT121" s="203" t="s">
        <v>147</v>
      </c>
      <c r="AU121" s="203" t="s">
        <v>98</v>
      </c>
      <c r="AY121" s="203" t="s">
        <v>145</v>
      </c>
      <c r="BE121" s="322">
        <f>IF(N121="základní",J121,0)</f>
        <v>0</v>
      </c>
      <c r="BF121" s="322">
        <f>IF(N121="snížená",J121,0)</f>
        <v>0</v>
      </c>
      <c r="BG121" s="322">
        <f>IF(N121="zákl. přenesená",J121,0)</f>
        <v>0</v>
      </c>
      <c r="BH121" s="322">
        <f>IF(N121="sníž. přenesená",J121,0)</f>
        <v>0</v>
      </c>
      <c r="BI121" s="322">
        <f>IF(N121="nulová",J121,0)</f>
        <v>0</v>
      </c>
      <c r="BJ121" s="203" t="s">
        <v>23</v>
      </c>
      <c r="BK121" s="322">
        <f>ROUND(I121*H121,2)</f>
        <v>0</v>
      </c>
      <c r="BL121" s="203" t="s">
        <v>161</v>
      </c>
      <c r="BM121" s="203" t="s">
        <v>1270</v>
      </c>
    </row>
    <row r="122" spans="2:65" s="215" customFormat="1" ht="22.5" customHeight="1" x14ac:dyDescent="0.3">
      <c r="B122" s="216"/>
      <c r="D122" s="323" t="s">
        <v>921</v>
      </c>
      <c r="F122" s="324" t="s">
        <v>1269</v>
      </c>
      <c r="I122" s="325"/>
      <c r="L122" s="216"/>
      <c r="M122" s="326"/>
      <c r="N122" s="217"/>
      <c r="O122" s="217"/>
      <c r="P122" s="217"/>
      <c r="Q122" s="217"/>
      <c r="R122" s="217"/>
      <c r="S122" s="217"/>
      <c r="T122" s="327"/>
      <c r="AT122" s="203" t="s">
        <v>921</v>
      </c>
      <c r="AU122" s="203" t="s">
        <v>98</v>
      </c>
    </row>
    <row r="123" spans="2:65" s="337" customFormat="1" ht="22.5" customHeight="1" x14ac:dyDescent="0.3">
      <c r="B123" s="336"/>
      <c r="D123" s="338" t="s">
        <v>150</v>
      </c>
      <c r="E123" s="339" t="s">
        <v>3</v>
      </c>
      <c r="F123" s="340" t="s">
        <v>177</v>
      </c>
      <c r="H123" s="341">
        <v>6</v>
      </c>
      <c r="I123" s="342"/>
      <c r="L123" s="336"/>
      <c r="M123" s="343"/>
      <c r="N123" s="344"/>
      <c r="O123" s="344"/>
      <c r="P123" s="344"/>
      <c r="Q123" s="344"/>
      <c r="R123" s="344"/>
      <c r="S123" s="344"/>
      <c r="T123" s="345"/>
      <c r="AT123" s="346" t="s">
        <v>150</v>
      </c>
      <c r="AU123" s="346" t="s">
        <v>98</v>
      </c>
      <c r="AV123" s="337" t="s">
        <v>98</v>
      </c>
      <c r="AW123" s="337" t="s">
        <v>5</v>
      </c>
      <c r="AX123" s="337" t="s">
        <v>23</v>
      </c>
      <c r="AY123" s="346" t="s">
        <v>145</v>
      </c>
    </row>
    <row r="124" spans="2:65" s="215" customFormat="1" ht="22.5" customHeight="1" x14ac:dyDescent="0.3">
      <c r="B124" s="310"/>
      <c r="C124" s="311" t="s">
        <v>427</v>
      </c>
      <c r="D124" s="311" t="s">
        <v>147</v>
      </c>
      <c r="E124" s="312" t="s">
        <v>1271</v>
      </c>
      <c r="F124" s="313" t="s">
        <v>1272</v>
      </c>
      <c r="G124" s="314" t="s">
        <v>175</v>
      </c>
      <c r="H124" s="315">
        <v>5</v>
      </c>
      <c r="I124" s="316"/>
      <c r="J124" s="317">
        <f>ROUND(I124*H124,2)</f>
        <v>0</v>
      </c>
      <c r="K124" s="313" t="s">
        <v>919</v>
      </c>
      <c r="L124" s="216"/>
      <c r="M124" s="318" t="s">
        <v>3</v>
      </c>
      <c r="N124" s="319" t="s">
        <v>46</v>
      </c>
      <c r="O124" s="217"/>
      <c r="P124" s="320">
        <f>O124*H124</f>
        <v>0</v>
      </c>
      <c r="Q124" s="320">
        <v>7.1000000000000002E-4</v>
      </c>
      <c r="R124" s="320">
        <f>Q124*H124</f>
        <v>3.5500000000000002E-3</v>
      </c>
      <c r="S124" s="320">
        <v>0</v>
      </c>
      <c r="T124" s="321">
        <f>S124*H124</f>
        <v>0</v>
      </c>
      <c r="AR124" s="203" t="s">
        <v>161</v>
      </c>
      <c r="AT124" s="203" t="s">
        <v>147</v>
      </c>
      <c r="AU124" s="203" t="s">
        <v>98</v>
      </c>
      <c r="AY124" s="203" t="s">
        <v>145</v>
      </c>
      <c r="BE124" s="322">
        <f>IF(N124="základní",J124,0)</f>
        <v>0</v>
      </c>
      <c r="BF124" s="322">
        <f>IF(N124="snížená",J124,0)</f>
        <v>0</v>
      </c>
      <c r="BG124" s="322">
        <f>IF(N124="zákl. přenesená",J124,0)</f>
        <v>0</v>
      </c>
      <c r="BH124" s="322">
        <f>IF(N124="sníž. přenesená",J124,0)</f>
        <v>0</v>
      </c>
      <c r="BI124" s="322">
        <f>IF(N124="nulová",J124,0)</f>
        <v>0</v>
      </c>
      <c r="BJ124" s="203" t="s">
        <v>23</v>
      </c>
      <c r="BK124" s="322">
        <f>ROUND(I124*H124,2)</f>
        <v>0</v>
      </c>
      <c r="BL124" s="203" t="s">
        <v>161</v>
      </c>
      <c r="BM124" s="203" t="s">
        <v>1273</v>
      </c>
    </row>
    <row r="125" spans="2:65" s="215" customFormat="1" ht="30" customHeight="1" x14ac:dyDescent="0.3">
      <c r="B125" s="216"/>
      <c r="D125" s="323" t="s">
        <v>921</v>
      </c>
      <c r="F125" s="324" t="s">
        <v>1274</v>
      </c>
      <c r="I125" s="325"/>
      <c r="L125" s="216"/>
      <c r="M125" s="326"/>
      <c r="N125" s="217"/>
      <c r="O125" s="217"/>
      <c r="P125" s="217"/>
      <c r="Q125" s="217"/>
      <c r="R125" s="217"/>
      <c r="S125" s="217"/>
      <c r="T125" s="327"/>
      <c r="AT125" s="203" t="s">
        <v>921</v>
      </c>
      <c r="AU125" s="203" t="s">
        <v>98</v>
      </c>
    </row>
    <row r="126" spans="2:65" s="337" customFormat="1" ht="22.5" customHeight="1" x14ac:dyDescent="0.3">
      <c r="B126" s="336"/>
      <c r="D126" s="338" t="s">
        <v>150</v>
      </c>
      <c r="E126" s="339" t="s">
        <v>3</v>
      </c>
      <c r="F126" s="340" t="s">
        <v>182</v>
      </c>
      <c r="H126" s="341">
        <v>5</v>
      </c>
      <c r="I126" s="342"/>
      <c r="L126" s="336"/>
      <c r="M126" s="343"/>
      <c r="N126" s="344"/>
      <c r="O126" s="344"/>
      <c r="P126" s="344"/>
      <c r="Q126" s="344"/>
      <c r="R126" s="344"/>
      <c r="S126" s="344"/>
      <c r="T126" s="345"/>
      <c r="AT126" s="346" t="s">
        <v>150</v>
      </c>
      <c r="AU126" s="346" t="s">
        <v>98</v>
      </c>
      <c r="AV126" s="337" t="s">
        <v>98</v>
      </c>
      <c r="AW126" s="337" t="s">
        <v>5</v>
      </c>
      <c r="AX126" s="337" t="s">
        <v>23</v>
      </c>
      <c r="AY126" s="346" t="s">
        <v>145</v>
      </c>
    </row>
    <row r="127" spans="2:65" s="215" customFormat="1" ht="22.5" customHeight="1" x14ac:dyDescent="0.3">
      <c r="B127" s="310"/>
      <c r="C127" s="311" t="s">
        <v>153</v>
      </c>
      <c r="D127" s="311" t="s">
        <v>147</v>
      </c>
      <c r="E127" s="312" t="s">
        <v>1275</v>
      </c>
      <c r="F127" s="313" t="s">
        <v>1276</v>
      </c>
      <c r="G127" s="314" t="s">
        <v>175</v>
      </c>
      <c r="H127" s="315">
        <v>3</v>
      </c>
      <c r="I127" s="316"/>
      <c r="J127" s="317">
        <f>ROUND(I127*H127,2)</f>
        <v>0</v>
      </c>
      <c r="K127" s="313" t="s">
        <v>919</v>
      </c>
      <c r="L127" s="216"/>
      <c r="M127" s="318" t="s">
        <v>3</v>
      </c>
      <c r="N127" s="319" t="s">
        <v>46</v>
      </c>
      <c r="O127" s="217"/>
      <c r="P127" s="320">
        <f>O127*H127</f>
        <v>0</v>
      </c>
      <c r="Q127" s="320">
        <v>2.5999999999999998E-4</v>
      </c>
      <c r="R127" s="320">
        <f>Q127*H127</f>
        <v>7.7999999999999988E-4</v>
      </c>
      <c r="S127" s="320">
        <v>0</v>
      </c>
      <c r="T127" s="321">
        <f>S127*H127</f>
        <v>0</v>
      </c>
      <c r="AR127" s="203" t="s">
        <v>161</v>
      </c>
      <c r="AT127" s="203" t="s">
        <v>147</v>
      </c>
      <c r="AU127" s="203" t="s">
        <v>98</v>
      </c>
      <c r="AY127" s="203" t="s">
        <v>145</v>
      </c>
      <c r="BE127" s="322">
        <f>IF(N127="základní",J127,0)</f>
        <v>0</v>
      </c>
      <c r="BF127" s="322">
        <f>IF(N127="snížená",J127,0)</f>
        <v>0</v>
      </c>
      <c r="BG127" s="322">
        <f>IF(N127="zákl. přenesená",J127,0)</f>
        <v>0</v>
      </c>
      <c r="BH127" s="322">
        <f>IF(N127="sníž. přenesená",J127,0)</f>
        <v>0</v>
      </c>
      <c r="BI127" s="322">
        <f>IF(N127="nulová",J127,0)</f>
        <v>0</v>
      </c>
      <c r="BJ127" s="203" t="s">
        <v>23</v>
      </c>
      <c r="BK127" s="322">
        <f>ROUND(I127*H127,2)</f>
        <v>0</v>
      </c>
      <c r="BL127" s="203" t="s">
        <v>161</v>
      </c>
      <c r="BM127" s="203" t="s">
        <v>1277</v>
      </c>
    </row>
    <row r="128" spans="2:65" s="215" customFormat="1" ht="22.5" customHeight="1" x14ac:dyDescent="0.3">
      <c r="B128" s="216"/>
      <c r="D128" s="323" t="s">
        <v>921</v>
      </c>
      <c r="F128" s="324" t="s">
        <v>1278</v>
      </c>
      <c r="I128" s="325"/>
      <c r="L128" s="216"/>
      <c r="M128" s="326"/>
      <c r="N128" s="217"/>
      <c r="O128" s="217"/>
      <c r="P128" s="217"/>
      <c r="Q128" s="217"/>
      <c r="R128" s="217"/>
      <c r="S128" s="217"/>
      <c r="T128" s="327"/>
      <c r="AT128" s="203" t="s">
        <v>921</v>
      </c>
      <c r="AU128" s="203" t="s">
        <v>98</v>
      </c>
    </row>
    <row r="129" spans="2:65" s="337" customFormat="1" ht="22.5" customHeight="1" x14ac:dyDescent="0.3">
      <c r="B129" s="336"/>
      <c r="D129" s="323" t="s">
        <v>150</v>
      </c>
      <c r="E129" s="346" t="s">
        <v>3</v>
      </c>
      <c r="F129" s="357" t="s">
        <v>370</v>
      </c>
      <c r="H129" s="358">
        <v>3</v>
      </c>
      <c r="I129" s="342"/>
      <c r="L129" s="336"/>
      <c r="M129" s="343"/>
      <c r="N129" s="344"/>
      <c r="O129" s="344"/>
      <c r="P129" s="344"/>
      <c r="Q129" s="344"/>
      <c r="R129" s="344"/>
      <c r="S129" s="344"/>
      <c r="T129" s="345"/>
      <c r="AT129" s="346" t="s">
        <v>150</v>
      </c>
      <c r="AU129" s="346" t="s">
        <v>98</v>
      </c>
      <c r="AV129" s="337" t="s">
        <v>98</v>
      </c>
      <c r="AW129" s="337" t="s">
        <v>5</v>
      </c>
      <c r="AX129" s="337" t="s">
        <v>23</v>
      </c>
      <c r="AY129" s="346" t="s">
        <v>145</v>
      </c>
    </row>
    <row r="130" spans="2:65" s="296" customFormat="1" ht="29.85" customHeight="1" x14ac:dyDescent="0.3">
      <c r="B130" s="295"/>
      <c r="D130" s="307" t="s">
        <v>82</v>
      </c>
      <c r="E130" s="308" t="s">
        <v>1279</v>
      </c>
      <c r="F130" s="308" t="s">
        <v>1280</v>
      </c>
      <c r="I130" s="299"/>
      <c r="J130" s="309">
        <f>BK130</f>
        <v>0</v>
      </c>
      <c r="L130" s="295"/>
      <c r="M130" s="301"/>
      <c r="N130" s="302"/>
      <c r="O130" s="302"/>
      <c r="P130" s="303">
        <f>SUM(P131:P159)</f>
        <v>0</v>
      </c>
      <c r="Q130" s="302"/>
      <c r="R130" s="303">
        <f>SUM(R131:R159)</f>
        <v>0.16770025000000002</v>
      </c>
      <c r="S130" s="302"/>
      <c r="T130" s="304">
        <f>SUM(T131:T159)</f>
        <v>1.1151450000000001</v>
      </c>
      <c r="AR130" s="297" t="s">
        <v>98</v>
      </c>
      <c r="AT130" s="305" t="s">
        <v>82</v>
      </c>
      <c r="AU130" s="305" t="s">
        <v>23</v>
      </c>
      <c r="AY130" s="297" t="s">
        <v>145</v>
      </c>
      <c r="BK130" s="306">
        <f>SUM(BK131:BK159)</f>
        <v>0</v>
      </c>
    </row>
    <row r="131" spans="2:65" s="215" customFormat="1" ht="22.5" customHeight="1" x14ac:dyDescent="0.3">
      <c r="B131" s="310"/>
      <c r="C131" s="311" t="s">
        <v>146</v>
      </c>
      <c r="D131" s="311" t="s">
        <v>147</v>
      </c>
      <c r="E131" s="312" t="s">
        <v>1281</v>
      </c>
      <c r="F131" s="313" t="s">
        <v>1282</v>
      </c>
      <c r="G131" s="314" t="s">
        <v>148</v>
      </c>
      <c r="H131" s="315">
        <v>38.475000000000001</v>
      </c>
      <c r="I131" s="316"/>
      <c r="J131" s="317">
        <f>ROUND(I131*H131,2)</f>
        <v>0</v>
      </c>
      <c r="K131" s="313" t="s">
        <v>919</v>
      </c>
      <c r="L131" s="216"/>
      <c r="M131" s="318" t="s">
        <v>3</v>
      </c>
      <c r="N131" s="319" t="s">
        <v>46</v>
      </c>
      <c r="O131" s="217"/>
      <c r="P131" s="320">
        <f>O131*H131</f>
        <v>0</v>
      </c>
      <c r="Q131" s="320">
        <v>0</v>
      </c>
      <c r="R131" s="320">
        <f>Q131*H131</f>
        <v>0</v>
      </c>
      <c r="S131" s="320">
        <v>2.3800000000000002E-2</v>
      </c>
      <c r="T131" s="321">
        <f>S131*H131</f>
        <v>0.9157050000000001</v>
      </c>
      <c r="AR131" s="203" t="s">
        <v>161</v>
      </c>
      <c r="AT131" s="203" t="s">
        <v>147</v>
      </c>
      <c r="AU131" s="203" t="s">
        <v>98</v>
      </c>
      <c r="AY131" s="203" t="s">
        <v>145</v>
      </c>
      <c r="BE131" s="322">
        <f>IF(N131="základní",J131,0)</f>
        <v>0</v>
      </c>
      <c r="BF131" s="322">
        <f>IF(N131="snížená",J131,0)</f>
        <v>0</v>
      </c>
      <c r="BG131" s="322">
        <f>IF(N131="zákl. přenesená",J131,0)</f>
        <v>0</v>
      </c>
      <c r="BH131" s="322">
        <f>IF(N131="sníž. přenesená",J131,0)</f>
        <v>0</v>
      </c>
      <c r="BI131" s="322">
        <f>IF(N131="nulová",J131,0)</f>
        <v>0</v>
      </c>
      <c r="BJ131" s="203" t="s">
        <v>23</v>
      </c>
      <c r="BK131" s="322">
        <f>ROUND(I131*H131,2)</f>
        <v>0</v>
      </c>
      <c r="BL131" s="203" t="s">
        <v>161</v>
      </c>
      <c r="BM131" s="203" t="s">
        <v>1283</v>
      </c>
    </row>
    <row r="132" spans="2:65" s="215" customFormat="1" ht="22.5" customHeight="1" x14ac:dyDescent="0.3">
      <c r="B132" s="216"/>
      <c r="D132" s="323" t="s">
        <v>921</v>
      </c>
      <c r="F132" s="324" t="s">
        <v>1284</v>
      </c>
      <c r="I132" s="325"/>
      <c r="L132" s="216"/>
      <c r="M132" s="326"/>
      <c r="N132" s="217"/>
      <c r="O132" s="217"/>
      <c r="P132" s="217"/>
      <c r="Q132" s="217"/>
      <c r="R132" s="217"/>
      <c r="S132" s="217"/>
      <c r="T132" s="327"/>
      <c r="AT132" s="203" t="s">
        <v>921</v>
      </c>
      <c r="AU132" s="203" t="s">
        <v>98</v>
      </c>
    </row>
    <row r="133" spans="2:65" s="329" customFormat="1" ht="22.5" customHeight="1" x14ac:dyDescent="0.3">
      <c r="B133" s="328"/>
      <c r="D133" s="323" t="s">
        <v>150</v>
      </c>
      <c r="E133" s="330" t="s">
        <v>3</v>
      </c>
      <c r="F133" s="331" t="s">
        <v>1285</v>
      </c>
      <c r="H133" s="330" t="s">
        <v>3</v>
      </c>
      <c r="I133" s="332"/>
      <c r="L133" s="328"/>
      <c r="M133" s="333"/>
      <c r="N133" s="334"/>
      <c r="O133" s="334"/>
      <c r="P133" s="334"/>
      <c r="Q133" s="334"/>
      <c r="R133" s="334"/>
      <c r="S133" s="334"/>
      <c r="T133" s="335"/>
      <c r="AT133" s="330" t="s">
        <v>150</v>
      </c>
      <c r="AU133" s="330" t="s">
        <v>98</v>
      </c>
      <c r="AV133" s="329" t="s">
        <v>23</v>
      </c>
      <c r="AW133" s="329" t="s">
        <v>5</v>
      </c>
      <c r="AX133" s="329" t="s">
        <v>83</v>
      </c>
      <c r="AY133" s="330" t="s">
        <v>145</v>
      </c>
    </row>
    <row r="134" spans="2:65" s="337" customFormat="1" ht="22.5" customHeight="1" x14ac:dyDescent="0.3">
      <c r="B134" s="336"/>
      <c r="D134" s="338" t="s">
        <v>150</v>
      </c>
      <c r="E134" s="339" t="s">
        <v>3</v>
      </c>
      <c r="F134" s="340" t="s">
        <v>1286</v>
      </c>
      <c r="H134" s="341">
        <v>38.475000000000001</v>
      </c>
      <c r="I134" s="342"/>
      <c r="L134" s="336"/>
      <c r="M134" s="343"/>
      <c r="N134" s="344"/>
      <c r="O134" s="344"/>
      <c r="P134" s="344"/>
      <c r="Q134" s="344"/>
      <c r="R134" s="344"/>
      <c r="S134" s="344"/>
      <c r="T134" s="345"/>
      <c r="AT134" s="346" t="s">
        <v>150</v>
      </c>
      <c r="AU134" s="346" t="s">
        <v>98</v>
      </c>
      <c r="AV134" s="337" t="s">
        <v>98</v>
      </c>
      <c r="AW134" s="337" t="s">
        <v>5</v>
      </c>
      <c r="AX134" s="337" t="s">
        <v>23</v>
      </c>
      <c r="AY134" s="346" t="s">
        <v>145</v>
      </c>
    </row>
    <row r="135" spans="2:65" s="215" customFormat="1" ht="22.5" customHeight="1" x14ac:dyDescent="0.3">
      <c r="B135" s="310"/>
      <c r="C135" s="311" t="s">
        <v>162</v>
      </c>
      <c r="D135" s="311" t="s">
        <v>147</v>
      </c>
      <c r="E135" s="312" t="s">
        <v>1287</v>
      </c>
      <c r="F135" s="313" t="s">
        <v>1288</v>
      </c>
      <c r="G135" s="314" t="s">
        <v>148</v>
      </c>
      <c r="H135" s="315">
        <v>38.475000000000001</v>
      </c>
      <c r="I135" s="316"/>
      <c r="J135" s="317">
        <f>ROUND(I135*H135,2)</f>
        <v>0</v>
      </c>
      <c r="K135" s="313" t="s">
        <v>919</v>
      </c>
      <c r="L135" s="216"/>
      <c r="M135" s="318" t="s">
        <v>3</v>
      </c>
      <c r="N135" s="319" t="s">
        <v>46</v>
      </c>
      <c r="O135" s="217"/>
      <c r="P135" s="320">
        <f>O135*H135</f>
        <v>0</v>
      </c>
      <c r="Q135" s="320">
        <v>1.39E-3</v>
      </c>
      <c r="R135" s="320">
        <f>Q135*H135</f>
        <v>5.348025E-2</v>
      </c>
      <c r="S135" s="320">
        <v>0</v>
      </c>
      <c r="T135" s="321">
        <f>S135*H135</f>
        <v>0</v>
      </c>
      <c r="AR135" s="203" t="s">
        <v>161</v>
      </c>
      <c r="AT135" s="203" t="s">
        <v>147</v>
      </c>
      <c r="AU135" s="203" t="s">
        <v>98</v>
      </c>
      <c r="AY135" s="203" t="s">
        <v>145</v>
      </c>
      <c r="BE135" s="322">
        <f>IF(N135="základní",J135,0)</f>
        <v>0</v>
      </c>
      <c r="BF135" s="322">
        <f>IF(N135="snížená",J135,0)</f>
        <v>0</v>
      </c>
      <c r="BG135" s="322">
        <f>IF(N135="zákl. přenesená",J135,0)</f>
        <v>0</v>
      </c>
      <c r="BH135" s="322">
        <f>IF(N135="sníž. přenesená",J135,0)</f>
        <v>0</v>
      </c>
      <c r="BI135" s="322">
        <f>IF(N135="nulová",J135,0)</f>
        <v>0</v>
      </c>
      <c r="BJ135" s="203" t="s">
        <v>23</v>
      </c>
      <c r="BK135" s="322">
        <f>ROUND(I135*H135,2)</f>
        <v>0</v>
      </c>
      <c r="BL135" s="203" t="s">
        <v>161</v>
      </c>
      <c r="BM135" s="203" t="s">
        <v>1289</v>
      </c>
    </row>
    <row r="136" spans="2:65" s="215" customFormat="1" ht="22.5" customHeight="1" x14ac:dyDescent="0.3">
      <c r="B136" s="216"/>
      <c r="D136" s="323" t="s">
        <v>921</v>
      </c>
      <c r="F136" s="324" t="s">
        <v>1290</v>
      </c>
      <c r="I136" s="325"/>
      <c r="L136" s="216"/>
      <c r="M136" s="326"/>
      <c r="N136" s="217"/>
      <c r="O136" s="217"/>
      <c r="P136" s="217"/>
      <c r="Q136" s="217"/>
      <c r="R136" s="217"/>
      <c r="S136" s="217"/>
      <c r="T136" s="327"/>
      <c r="AT136" s="203" t="s">
        <v>921</v>
      </c>
      <c r="AU136" s="203" t="s">
        <v>98</v>
      </c>
    </row>
    <row r="137" spans="2:65" s="329" customFormat="1" ht="22.5" customHeight="1" x14ac:dyDescent="0.3">
      <c r="B137" s="328"/>
      <c r="D137" s="323" t="s">
        <v>150</v>
      </c>
      <c r="E137" s="330" t="s">
        <v>3</v>
      </c>
      <c r="F137" s="331" t="s">
        <v>1285</v>
      </c>
      <c r="H137" s="330" t="s">
        <v>3</v>
      </c>
      <c r="I137" s="332"/>
      <c r="L137" s="328"/>
      <c r="M137" s="333"/>
      <c r="N137" s="334"/>
      <c r="O137" s="334"/>
      <c r="P137" s="334"/>
      <c r="Q137" s="334"/>
      <c r="R137" s="334"/>
      <c r="S137" s="334"/>
      <c r="T137" s="335"/>
      <c r="AT137" s="330" t="s">
        <v>150</v>
      </c>
      <c r="AU137" s="330" t="s">
        <v>98</v>
      </c>
      <c r="AV137" s="329" t="s">
        <v>23</v>
      </c>
      <c r="AW137" s="329" t="s">
        <v>5</v>
      </c>
      <c r="AX137" s="329" t="s">
        <v>83</v>
      </c>
      <c r="AY137" s="330" t="s">
        <v>145</v>
      </c>
    </row>
    <row r="138" spans="2:65" s="337" customFormat="1" ht="22.5" customHeight="1" x14ac:dyDescent="0.3">
      <c r="B138" s="336"/>
      <c r="D138" s="338" t="s">
        <v>150</v>
      </c>
      <c r="E138" s="339" t="s">
        <v>3</v>
      </c>
      <c r="F138" s="340" t="s">
        <v>1286</v>
      </c>
      <c r="H138" s="341">
        <v>38.475000000000001</v>
      </c>
      <c r="I138" s="342"/>
      <c r="L138" s="336"/>
      <c r="M138" s="343"/>
      <c r="N138" s="344"/>
      <c r="O138" s="344"/>
      <c r="P138" s="344"/>
      <c r="Q138" s="344"/>
      <c r="R138" s="344"/>
      <c r="S138" s="344"/>
      <c r="T138" s="345"/>
      <c r="AT138" s="346" t="s">
        <v>150</v>
      </c>
      <c r="AU138" s="346" t="s">
        <v>98</v>
      </c>
      <c r="AV138" s="337" t="s">
        <v>98</v>
      </c>
      <c r="AW138" s="337" t="s">
        <v>5</v>
      </c>
      <c r="AX138" s="337" t="s">
        <v>23</v>
      </c>
      <c r="AY138" s="346" t="s">
        <v>145</v>
      </c>
    </row>
    <row r="139" spans="2:65" s="215" customFormat="1" ht="22.5" customHeight="1" x14ac:dyDescent="0.3">
      <c r="B139" s="310"/>
      <c r="C139" s="311" t="s">
        <v>10</v>
      </c>
      <c r="D139" s="311" t="s">
        <v>147</v>
      </c>
      <c r="E139" s="312" t="s">
        <v>1291</v>
      </c>
      <c r="F139" s="313" t="s">
        <v>1292</v>
      </c>
      <c r="G139" s="314" t="s">
        <v>175</v>
      </c>
      <c r="H139" s="315">
        <v>1</v>
      </c>
      <c r="I139" s="316"/>
      <c r="J139" s="317">
        <f>ROUND(I139*H139,2)</f>
        <v>0</v>
      </c>
      <c r="K139" s="313" t="s">
        <v>919</v>
      </c>
      <c r="L139" s="216"/>
      <c r="M139" s="318" t="s">
        <v>3</v>
      </c>
      <c r="N139" s="319" t="s">
        <v>46</v>
      </c>
      <c r="O139" s="217"/>
      <c r="P139" s="320">
        <f>O139*H139</f>
        <v>0</v>
      </c>
      <c r="Q139" s="320">
        <v>3.4540000000000001E-2</v>
      </c>
      <c r="R139" s="320">
        <f>Q139*H139</f>
        <v>3.4540000000000001E-2</v>
      </c>
      <c r="S139" s="320">
        <v>0</v>
      </c>
      <c r="T139" s="321">
        <f>S139*H139</f>
        <v>0</v>
      </c>
      <c r="AR139" s="203" t="s">
        <v>161</v>
      </c>
      <c r="AT139" s="203" t="s">
        <v>147</v>
      </c>
      <c r="AU139" s="203" t="s">
        <v>98</v>
      </c>
      <c r="AY139" s="203" t="s">
        <v>145</v>
      </c>
      <c r="BE139" s="322">
        <f>IF(N139="základní",J139,0)</f>
        <v>0</v>
      </c>
      <c r="BF139" s="322">
        <f>IF(N139="snížená",J139,0)</f>
        <v>0</v>
      </c>
      <c r="BG139" s="322">
        <f>IF(N139="zákl. přenesená",J139,0)</f>
        <v>0</v>
      </c>
      <c r="BH139" s="322">
        <f>IF(N139="sníž. přenesená",J139,0)</f>
        <v>0</v>
      </c>
      <c r="BI139" s="322">
        <f>IF(N139="nulová",J139,0)</f>
        <v>0</v>
      </c>
      <c r="BJ139" s="203" t="s">
        <v>23</v>
      </c>
      <c r="BK139" s="322">
        <f>ROUND(I139*H139,2)</f>
        <v>0</v>
      </c>
      <c r="BL139" s="203" t="s">
        <v>161</v>
      </c>
      <c r="BM139" s="203" t="s">
        <v>1293</v>
      </c>
    </row>
    <row r="140" spans="2:65" s="215" customFormat="1" ht="42" customHeight="1" x14ac:dyDescent="0.3">
      <c r="B140" s="216"/>
      <c r="D140" s="323" t="s">
        <v>921</v>
      </c>
      <c r="F140" s="324" t="s">
        <v>1294</v>
      </c>
      <c r="I140" s="325"/>
      <c r="L140" s="216"/>
      <c r="M140" s="326"/>
      <c r="N140" s="217"/>
      <c r="O140" s="217"/>
      <c r="P140" s="217"/>
      <c r="Q140" s="217"/>
      <c r="R140" s="217"/>
      <c r="S140" s="217"/>
      <c r="T140" s="327"/>
      <c r="AT140" s="203" t="s">
        <v>921</v>
      </c>
      <c r="AU140" s="203" t="s">
        <v>98</v>
      </c>
    </row>
    <row r="141" spans="2:65" s="337" customFormat="1" ht="22.5" customHeight="1" x14ac:dyDescent="0.3">
      <c r="B141" s="336"/>
      <c r="D141" s="338" t="s">
        <v>150</v>
      </c>
      <c r="E141" s="339" t="s">
        <v>3</v>
      </c>
      <c r="F141" s="340" t="s">
        <v>23</v>
      </c>
      <c r="H141" s="341">
        <v>1</v>
      </c>
      <c r="I141" s="342"/>
      <c r="L141" s="336"/>
      <c r="M141" s="343"/>
      <c r="N141" s="344"/>
      <c r="O141" s="344"/>
      <c r="P141" s="344"/>
      <c r="Q141" s="344"/>
      <c r="R141" s="344"/>
      <c r="S141" s="344"/>
      <c r="T141" s="345"/>
      <c r="AT141" s="346" t="s">
        <v>150</v>
      </c>
      <c r="AU141" s="346" t="s">
        <v>98</v>
      </c>
      <c r="AV141" s="337" t="s">
        <v>98</v>
      </c>
      <c r="AW141" s="337" t="s">
        <v>5</v>
      </c>
      <c r="AX141" s="337" t="s">
        <v>23</v>
      </c>
      <c r="AY141" s="346" t="s">
        <v>145</v>
      </c>
    </row>
    <row r="142" spans="2:65" s="215" customFormat="1" ht="22.5" customHeight="1" x14ac:dyDescent="0.3">
      <c r="B142" s="310"/>
      <c r="C142" s="311" t="s">
        <v>161</v>
      </c>
      <c r="D142" s="311" t="s">
        <v>147</v>
      </c>
      <c r="E142" s="312" t="s">
        <v>1295</v>
      </c>
      <c r="F142" s="313" t="s">
        <v>1296</v>
      </c>
      <c r="G142" s="314" t="s">
        <v>175</v>
      </c>
      <c r="H142" s="315">
        <v>8</v>
      </c>
      <c r="I142" s="316"/>
      <c r="J142" s="317">
        <f>ROUND(I142*H142,2)</f>
        <v>0</v>
      </c>
      <c r="K142" s="313" t="s">
        <v>919</v>
      </c>
      <c r="L142" s="216"/>
      <c r="M142" s="318" t="s">
        <v>3</v>
      </c>
      <c r="N142" s="319" t="s">
        <v>46</v>
      </c>
      <c r="O142" s="217"/>
      <c r="P142" s="320">
        <f>O142*H142</f>
        <v>0</v>
      </c>
      <c r="Q142" s="320">
        <v>8.0000000000000007E-5</v>
      </c>
      <c r="R142" s="320">
        <f>Q142*H142</f>
        <v>6.4000000000000005E-4</v>
      </c>
      <c r="S142" s="320">
        <v>2.4930000000000001E-2</v>
      </c>
      <c r="T142" s="321">
        <f>S142*H142</f>
        <v>0.19944000000000001</v>
      </c>
      <c r="AR142" s="203" t="s">
        <v>161</v>
      </c>
      <c r="AT142" s="203" t="s">
        <v>147</v>
      </c>
      <c r="AU142" s="203" t="s">
        <v>98</v>
      </c>
      <c r="AY142" s="203" t="s">
        <v>145</v>
      </c>
      <c r="BE142" s="322">
        <f>IF(N142="základní",J142,0)</f>
        <v>0</v>
      </c>
      <c r="BF142" s="322">
        <f>IF(N142="snížená",J142,0)</f>
        <v>0</v>
      </c>
      <c r="BG142" s="322">
        <f>IF(N142="zákl. přenesená",J142,0)</f>
        <v>0</v>
      </c>
      <c r="BH142" s="322">
        <f>IF(N142="sníž. přenesená",J142,0)</f>
        <v>0</v>
      </c>
      <c r="BI142" s="322">
        <f>IF(N142="nulová",J142,0)</f>
        <v>0</v>
      </c>
      <c r="BJ142" s="203" t="s">
        <v>23</v>
      </c>
      <c r="BK142" s="322">
        <f>ROUND(I142*H142,2)</f>
        <v>0</v>
      </c>
      <c r="BL142" s="203" t="s">
        <v>161</v>
      </c>
      <c r="BM142" s="203" t="s">
        <v>1297</v>
      </c>
    </row>
    <row r="143" spans="2:65" s="215" customFormat="1" ht="22.5" customHeight="1" x14ac:dyDescent="0.3">
      <c r="B143" s="216"/>
      <c r="D143" s="323" t="s">
        <v>921</v>
      </c>
      <c r="F143" s="324" t="s">
        <v>1298</v>
      </c>
      <c r="I143" s="325"/>
      <c r="L143" s="216"/>
      <c r="M143" s="326"/>
      <c r="N143" s="217"/>
      <c r="O143" s="217"/>
      <c r="P143" s="217"/>
      <c r="Q143" s="217"/>
      <c r="R143" s="217"/>
      <c r="S143" s="217"/>
      <c r="T143" s="327"/>
      <c r="AT143" s="203" t="s">
        <v>921</v>
      </c>
      <c r="AU143" s="203" t="s">
        <v>98</v>
      </c>
    </row>
    <row r="144" spans="2:65" s="337" customFormat="1" ht="22.5" customHeight="1" x14ac:dyDescent="0.3">
      <c r="B144" s="336"/>
      <c r="D144" s="338" t="s">
        <v>150</v>
      </c>
      <c r="E144" s="339" t="s">
        <v>3</v>
      </c>
      <c r="F144" s="340" t="s">
        <v>160</v>
      </c>
      <c r="H144" s="341">
        <v>8</v>
      </c>
      <c r="I144" s="342"/>
      <c r="L144" s="336"/>
      <c r="M144" s="343"/>
      <c r="N144" s="344"/>
      <c r="O144" s="344"/>
      <c r="P144" s="344"/>
      <c r="Q144" s="344"/>
      <c r="R144" s="344"/>
      <c r="S144" s="344"/>
      <c r="T144" s="345"/>
      <c r="AT144" s="346" t="s">
        <v>150</v>
      </c>
      <c r="AU144" s="346" t="s">
        <v>98</v>
      </c>
      <c r="AV144" s="337" t="s">
        <v>98</v>
      </c>
      <c r="AW144" s="337" t="s">
        <v>5</v>
      </c>
      <c r="AX144" s="337" t="s">
        <v>23</v>
      </c>
      <c r="AY144" s="346" t="s">
        <v>145</v>
      </c>
    </row>
    <row r="145" spans="2:65" s="215" customFormat="1" ht="22.5" customHeight="1" x14ac:dyDescent="0.3">
      <c r="B145" s="310"/>
      <c r="C145" s="311" t="s">
        <v>348</v>
      </c>
      <c r="D145" s="311" t="s">
        <v>147</v>
      </c>
      <c r="E145" s="312" t="s">
        <v>1299</v>
      </c>
      <c r="F145" s="313" t="s">
        <v>1300</v>
      </c>
      <c r="G145" s="314" t="s">
        <v>175</v>
      </c>
      <c r="H145" s="315">
        <v>3</v>
      </c>
      <c r="I145" s="316"/>
      <c r="J145" s="317">
        <f>ROUND(I145*H145,2)</f>
        <v>0</v>
      </c>
      <c r="K145" s="313" t="s">
        <v>919</v>
      </c>
      <c r="L145" s="216"/>
      <c r="M145" s="318" t="s">
        <v>3</v>
      </c>
      <c r="N145" s="319" t="s">
        <v>46</v>
      </c>
      <c r="O145" s="217"/>
      <c r="P145" s="320">
        <f>O145*H145</f>
        <v>0</v>
      </c>
      <c r="Q145" s="320">
        <v>1.34E-2</v>
      </c>
      <c r="R145" s="320">
        <f>Q145*H145</f>
        <v>4.02E-2</v>
      </c>
      <c r="S145" s="320">
        <v>0</v>
      </c>
      <c r="T145" s="321">
        <f>S145*H145</f>
        <v>0</v>
      </c>
      <c r="AR145" s="203" t="s">
        <v>161</v>
      </c>
      <c r="AT145" s="203" t="s">
        <v>147</v>
      </c>
      <c r="AU145" s="203" t="s">
        <v>98</v>
      </c>
      <c r="AY145" s="203" t="s">
        <v>145</v>
      </c>
      <c r="BE145" s="322">
        <f>IF(N145="základní",J145,0)</f>
        <v>0</v>
      </c>
      <c r="BF145" s="322">
        <f>IF(N145="snížená",J145,0)</f>
        <v>0</v>
      </c>
      <c r="BG145" s="322">
        <f>IF(N145="zákl. přenesená",J145,0)</f>
        <v>0</v>
      </c>
      <c r="BH145" s="322">
        <f>IF(N145="sníž. přenesená",J145,0)</f>
        <v>0</v>
      </c>
      <c r="BI145" s="322">
        <f>IF(N145="nulová",J145,0)</f>
        <v>0</v>
      </c>
      <c r="BJ145" s="203" t="s">
        <v>23</v>
      </c>
      <c r="BK145" s="322">
        <f>ROUND(I145*H145,2)</f>
        <v>0</v>
      </c>
      <c r="BL145" s="203" t="s">
        <v>161</v>
      </c>
      <c r="BM145" s="203" t="s">
        <v>1301</v>
      </c>
    </row>
    <row r="146" spans="2:65" s="215" customFormat="1" ht="42" customHeight="1" x14ac:dyDescent="0.3">
      <c r="B146" s="216"/>
      <c r="D146" s="323" t="s">
        <v>921</v>
      </c>
      <c r="F146" s="324" t="s">
        <v>1302</v>
      </c>
      <c r="I146" s="325"/>
      <c r="L146" s="216"/>
      <c r="M146" s="326"/>
      <c r="N146" s="217"/>
      <c r="O146" s="217"/>
      <c r="P146" s="217"/>
      <c r="Q146" s="217"/>
      <c r="R146" s="217"/>
      <c r="S146" s="217"/>
      <c r="T146" s="327"/>
      <c r="AT146" s="203" t="s">
        <v>921</v>
      </c>
      <c r="AU146" s="203" t="s">
        <v>98</v>
      </c>
    </row>
    <row r="147" spans="2:65" s="337" customFormat="1" ht="22.5" customHeight="1" x14ac:dyDescent="0.3">
      <c r="B147" s="336"/>
      <c r="D147" s="338" t="s">
        <v>150</v>
      </c>
      <c r="E147" s="339" t="s">
        <v>3</v>
      </c>
      <c r="F147" s="340" t="s">
        <v>370</v>
      </c>
      <c r="H147" s="341">
        <v>3</v>
      </c>
      <c r="I147" s="342"/>
      <c r="L147" s="336"/>
      <c r="M147" s="343"/>
      <c r="N147" s="344"/>
      <c r="O147" s="344"/>
      <c r="P147" s="344"/>
      <c r="Q147" s="344"/>
      <c r="R147" s="344"/>
      <c r="S147" s="344"/>
      <c r="T147" s="345"/>
      <c r="AT147" s="346" t="s">
        <v>150</v>
      </c>
      <c r="AU147" s="346" t="s">
        <v>98</v>
      </c>
      <c r="AV147" s="337" t="s">
        <v>98</v>
      </c>
      <c r="AW147" s="337" t="s">
        <v>5</v>
      </c>
      <c r="AX147" s="337" t="s">
        <v>23</v>
      </c>
      <c r="AY147" s="346" t="s">
        <v>145</v>
      </c>
    </row>
    <row r="148" spans="2:65" s="215" customFormat="1" ht="22.5" customHeight="1" x14ac:dyDescent="0.3">
      <c r="B148" s="310"/>
      <c r="C148" s="311" t="s">
        <v>233</v>
      </c>
      <c r="D148" s="311" t="s">
        <v>147</v>
      </c>
      <c r="E148" s="312" t="s">
        <v>1303</v>
      </c>
      <c r="F148" s="313" t="s">
        <v>1304</v>
      </c>
      <c r="G148" s="314" t="s">
        <v>175</v>
      </c>
      <c r="H148" s="315">
        <v>1</v>
      </c>
      <c r="I148" s="316"/>
      <c r="J148" s="317">
        <f>ROUND(I148*H148,2)</f>
        <v>0</v>
      </c>
      <c r="K148" s="313" t="s">
        <v>919</v>
      </c>
      <c r="L148" s="216"/>
      <c r="M148" s="318" t="s">
        <v>3</v>
      </c>
      <c r="N148" s="319" t="s">
        <v>46</v>
      </c>
      <c r="O148" s="217"/>
      <c r="P148" s="320">
        <f>O148*H148</f>
        <v>0</v>
      </c>
      <c r="Q148" s="320">
        <v>1.6549999999999999E-2</v>
      </c>
      <c r="R148" s="320">
        <f>Q148*H148</f>
        <v>1.6549999999999999E-2</v>
      </c>
      <c r="S148" s="320">
        <v>0</v>
      </c>
      <c r="T148" s="321">
        <f>S148*H148</f>
        <v>0</v>
      </c>
      <c r="AR148" s="203" t="s">
        <v>161</v>
      </c>
      <c r="AT148" s="203" t="s">
        <v>147</v>
      </c>
      <c r="AU148" s="203" t="s">
        <v>98</v>
      </c>
      <c r="AY148" s="203" t="s">
        <v>145</v>
      </c>
      <c r="BE148" s="322">
        <f>IF(N148="základní",J148,0)</f>
        <v>0</v>
      </c>
      <c r="BF148" s="322">
        <f>IF(N148="snížená",J148,0)</f>
        <v>0</v>
      </c>
      <c r="BG148" s="322">
        <f>IF(N148="zákl. přenesená",J148,0)</f>
        <v>0</v>
      </c>
      <c r="BH148" s="322">
        <f>IF(N148="sníž. přenesená",J148,0)</f>
        <v>0</v>
      </c>
      <c r="BI148" s="322">
        <f>IF(N148="nulová",J148,0)</f>
        <v>0</v>
      </c>
      <c r="BJ148" s="203" t="s">
        <v>23</v>
      </c>
      <c r="BK148" s="322">
        <f>ROUND(I148*H148,2)</f>
        <v>0</v>
      </c>
      <c r="BL148" s="203" t="s">
        <v>161</v>
      </c>
      <c r="BM148" s="203" t="s">
        <v>1305</v>
      </c>
    </row>
    <row r="149" spans="2:65" s="215" customFormat="1" ht="42" customHeight="1" x14ac:dyDescent="0.3">
      <c r="B149" s="216"/>
      <c r="D149" s="323" t="s">
        <v>921</v>
      </c>
      <c r="F149" s="324" t="s">
        <v>1306</v>
      </c>
      <c r="I149" s="325"/>
      <c r="L149" s="216"/>
      <c r="M149" s="326"/>
      <c r="N149" s="217"/>
      <c r="O149" s="217"/>
      <c r="P149" s="217"/>
      <c r="Q149" s="217"/>
      <c r="R149" s="217"/>
      <c r="S149" s="217"/>
      <c r="T149" s="327"/>
      <c r="AT149" s="203" t="s">
        <v>921</v>
      </c>
      <c r="AU149" s="203" t="s">
        <v>98</v>
      </c>
    </row>
    <row r="150" spans="2:65" s="337" customFormat="1" ht="22.5" customHeight="1" x14ac:dyDescent="0.3">
      <c r="B150" s="336"/>
      <c r="D150" s="338" t="s">
        <v>150</v>
      </c>
      <c r="E150" s="339" t="s">
        <v>3</v>
      </c>
      <c r="F150" s="340" t="s">
        <v>23</v>
      </c>
      <c r="H150" s="341">
        <v>1</v>
      </c>
      <c r="I150" s="342"/>
      <c r="L150" s="336"/>
      <c r="M150" s="343"/>
      <c r="N150" s="344"/>
      <c r="O150" s="344"/>
      <c r="P150" s="344"/>
      <c r="Q150" s="344"/>
      <c r="R150" s="344"/>
      <c r="S150" s="344"/>
      <c r="T150" s="345"/>
      <c r="AT150" s="346" t="s">
        <v>150</v>
      </c>
      <c r="AU150" s="346" t="s">
        <v>98</v>
      </c>
      <c r="AV150" s="337" t="s">
        <v>98</v>
      </c>
      <c r="AW150" s="337" t="s">
        <v>5</v>
      </c>
      <c r="AX150" s="337" t="s">
        <v>23</v>
      </c>
      <c r="AY150" s="346" t="s">
        <v>145</v>
      </c>
    </row>
    <row r="151" spans="2:65" s="215" customFormat="1" ht="22.5" customHeight="1" x14ac:dyDescent="0.3">
      <c r="B151" s="310"/>
      <c r="C151" s="311" t="s">
        <v>234</v>
      </c>
      <c r="D151" s="311" t="s">
        <v>147</v>
      </c>
      <c r="E151" s="312" t="s">
        <v>1307</v>
      </c>
      <c r="F151" s="313" t="s">
        <v>1308</v>
      </c>
      <c r="G151" s="314" t="s">
        <v>175</v>
      </c>
      <c r="H151" s="315">
        <v>1</v>
      </c>
      <c r="I151" s="316"/>
      <c r="J151" s="317">
        <f>ROUND(I151*H151,2)</f>
        <v>0</v>
      </c>
      <c r="K151" s="313" t="s">
        <v>919</v>
      </c>
      <c r="L151" s="216"/>
      <c r="M151" s="318" t="s">
        <v>3</v>
      </c>
      <c r="N151" s="319" t="s">
        <v>46</v>
      </c>
      <c r="O151" s="217"/>
      <c r="P151" s="320">
        <f>O151*H151</f>
        <v>0</v>
      </c>
      <c r="Q151" s="320">
        <v>2.2290000000000001E-2</v>
      </c>
      <c r="R151" s="320">
        <f>Q151*H151</f>
        <v>2.2290000000000001E-2</v>
      </c>
      <c r="S151" s="320">
        <v>0</v>
      </c>
      <c r="T151" s="321">
        <f>S151*H151</f>
        <v>0</v>
      </c>
      <c r="AR151" s="203" t="s">
        <v>161</v>
      </c>
      <c r="AT151" s="203" t="s">
        <v>147</v>
      </c>
      <c r="AU151" s="203" t="s">
        <v>98</v>
      </c>
      <c r="AY151" s="203" t="s">
        <v>145</v>
      </c>
      <c r="BE151" s="322">
        <f>IF(N151="základní",J151,0)</f>
        <v>0</v>
      </c>
      <c r="BF151" s="322">
        <f>IF(N151="snížená",J151,0)</f>
        <v>0</v>
      </c>
      <c r="BG151" s="322">
        <f>IF(N151="zákl. přenesená",J151,0)</f>
        <v>0</v>
      </c>
      <c r="BH151" s="322">
        <f>IF(N151="sníž. přenesená",J151,0)</f>
        <v>0</v>
      </c>
      <c r="BI151" s="322">
        <f>IF(N151="nulová",J151,0)</f>
        <v>0</v>
      </c>
      <c r="BJ151" s="203" t="s">
        <v>23</v>
      </c>
      <c r="BK151" s="322">
        <f>ROUND(I151*H151,2)</f>
        <v>0</v>
      </c>
      <c r="BL151" s="203" t="s">
        <v>161</v>
      </c>
      <c r="BM151" s="203" t="s">
        <v>1309</v>
      </c>
    </row>
    <row r="152" spans="2:65" s="215" customFormat="1" ht="42" customHeight="1" x14ac:dyDescent="0.3">
      <c r="B152" s="216"/>
      <c r="D152" s="323" t="s">
        <v>921</v>
      </c>
      <c r="F152" s="324" t="s">
        <v>1310</v>
      </c>
      <c r="I152" s="325"/>
      <c r="L152" s="216"/>
      <c r="M152" s="326"/>
      <c r="N152" s="217"/>
      <c r="O152" s="217"/>
      <c r="P152" s="217"/>
      <c r="Q152" s="217"/>
      <c r="R152" s="217"/>
      <c r="S152" s="217"/>
      <c r="T152" s="327"/>
      <c r="AT152" s="203" t="s">
        <v>921</v>
      </c>
      <c r="AU152" s="203" t="s">
        <v>98</v>
      </c>
    </row>
    <row r="153" spans="2:65" s="337" customFormat="1" ht="22.5" customHeight="1" x14ac:dyDescent="0.3">
      <c r="B153" s="336"/>
      <c r="D153" s="338" t="s">
        <v>150</v>
      </c>
      <c r="E153" s="339" t="s">
        <v>3</v>
      </c>
      <c r="F153" s="340" t="s">
        <v>23</v>
      </c>
      <c r="H153" s="341">
        <v>1</v>
      </c>
      <c r="I153" s="342"/>
      <c r="L153" s="336"/>
      <c r="M153" s="343"/>
      <c r="N153" s="344"/>
      <c r="O153" s="344"/>
      <c r="P153" s="344"/>
      <c r="Q153" s="344"/>
      <c r="R153" s="344"/>
      <c r="S153" s="344"/>
      <c r="T153" s="345"/>
      <c r="AT153" s="346" t="s">
        <v>150</v>
      </c>
      <c r="AU153" s="346" t="s">
        <v>98</v>
      </c>
      <c r="AV153" s="337" t="s">
        <v>98</v>
      </c>
      <c r="AW153" s="337" t="s">
        <v>5</v>
      </c>
      <c r="AX153" s="337" t="s">
        <v>23</v>
      </c>
      <c r="AY153" s="346" t="s">
        <v>145</v>
      </c>
    </row>
    <row r="154" spans="2:65" s="215" customFormat="1" ht="22.5" customHeight="1" x14ac:dyDescent="0.3">
      <c r="B154" s="310"/>
      <c r="C154" s="311" t="s">
        <v>329</v>
      </c>
      <c r="D154" s="311" t="s">
        <v>147</v>
      </c>
      <c r="E154" s="312" t="s">
        <v>1311</v>
      </c>
      <c r="F154" s="313" t="s">
        <v>1312</v>
      </c>
      <c r="G154" s="314" t="s">
        <v>171</v>
      </c>
      <c r="H154" s="315">
        <v>1.115</v>
      </c>
      <c r="I154" s="316"/>
      <c r="J154" s="317">
        <f>ROUND(I154*H154,2)</f>
        <v>0</v>
      </c>
      <c r="K154" s="313" t="s">
        <v>919</v>
      </c>
      <c r="L154" s="216"/>
      <c r="M154" s="318" t="s">
        <v>3</v>
      </c>
      <c r="N154" s="319" t="s">
        <v>46</v>
      </c>
      <c r="O154" s="217"/>
      <c r="P154" s="320">
        <f>O154*H154</f>
        <v>0</v>
      </c>
      <c r="Q154" s="320">
        <v>0</v>
      </c>
      <c r="R154" s="320">
        <f>Q154*H154</f>
        <v>0</v>
      </c>
      <c r="S154" s="320">
        <v>0</v>
      </c>
      <c r="T154" s="321">
        <f>S154*H154</f>
        <v>0</v>
      </c>
      <c r="AR154" s="203" t="s">
        <v>161</v>
      </c>
      <c r="AT154" s="203" t="s">
        <v>147</v>
      </c>
      <c r="AU154" s="203" t="s">
        <v>98</v>
      </c>
      <c r="AY154" s="203" t="s">
        <v>145</v>
      </c>
      <c r="BE154" s="322">
        <f>IF(N154="základní",J154,0)</f>
        <v>0</v>
      </c>
      <c r="BF154" s="322">
        <f>IF(N154="snížená",J154,0)</f>
        <v>0</v>
      </c>
      <c r="BG154" s="322">
        <f>IF(N154="zákl. přenesená",J154,0)</f>
        <v>0</v>
      </c>
      <c r="BH154" s="322">
        <f>IF(N154="sníž. přenesená",J154,0)</f>
        <v>0</v>
      </c>
      <c r="BI154" s="322">
        <f>IF(N154="nulová",J154,0)</f>
        <v>0</v>
      </c>
      <c r="BJ154" s="203" t="s">
        <v>23</v>
      </c>
      <c r="BK154" s="322">
        <f>ROUND(I154*H154,2)</f>
        <v>0</v>
      </c>
      <c r="BL154" s="203" t="s">
        <v>161</v>
      </c>
      <c r="BM154" s="203" t="s">
        <v>1313</v>
      </c>
    </row>
    <row r="155" spans="2:65" s="215" customFormat="1" ht="30" customHeight="1" x14ac:dyDescent="0.3">
      <c r="B155" s="216"/>
      <c r="D155" s="338" t="s">
        <v>921</v>
      </c>
      <c r="F155" s="359" t="s">
        <v>1314</v>
      </c>
      <c r="I155" s="325"/>
      <c r="L155" s="216"/>
      <c r="M155" s="326"/>
      <c r="N155" s="217"/>
      <c r="O155" s="217"/>
      <c r="P155" s="217"/>
      <c r="Q155" s="217"/>
      <c r="R155" s="217"/>
      <c r="S155" s="217"/>
      <c r="T155" s="327"/>
      <c r="AT155" s="203" t="s">
        <v>921</v>
      </c>
      <c r="AU155" s="203" t="s">
        <v>98</v>
      </c>
    </row>
    <row r="156" spans="2:65" s="215" customFormat="1" ht="22.5" customHeight="1" x14ac:dyDescent="0.3">
      <c r="B156" s="310"/>
      <c r="C156" s="311" t="s">
        <v>9</v>
      </c>
      <c r="D156" s="311" t="s">
        <v>147</v>
      </c>
      <c r="E156" s="312" t="s">
        <v>1315</v>
      </c>
      <c r="F156" s="313" t="s">
        <v>1316</v>
      </c>
      <c r="G156" s="314" t="s">
        <v>171</v>
      </c>
      <c r="H156" s="315">
        <v>0.16800000000000001</v>
      </c>
      <c r="I156" s="316"/>
      <c r="J156" s="317">
        <f>ROUND(I156*H156,2)</f>
        <v>0</v>
      </c>
      <c r="K156" s="313" t="s">
        <v>919</v>
      </c>
      <c r="L156" s="216"/>
      <c r="M156" s="318" t="s">
        <v>3</v>
      </c>
      <c r="N156" s="319" t="s">
        <v>46</v>
      </c>
      <c r="O156" s="217"/>
      <c r="P156" s="320">
        <f>O156*H156</f>
        <v>0</v>
      </c>
      <c r="Q156" s="320">
        <v>0</v>
      </c>
      <c r="R156" s="320">
        <f>Q156*H156</f>
        <v>0</v>
      </c>
      <c r="S156" s="320">
        <v>0</v>
      </c>
      <c r="T156" s="321">
        <f>S156*H156</f>
        <v>0</v>
      </c>
      <c r="AR156" s="203" t="s">
        <v>161</v>
      </c>
      <c r="AT156" s="203" t="s">
        <v>147</v>
      </c>
      <c r="AU156" s="203" t="s">
        <v>98</v>
      </c>
      <c r="AY156" s="203" t="s">
        <v>145</v>
      </c>
      <c r="BE156" s="322">
        <f>IF(N156="základní",J156,0)</f>
        <v>0</v>
      </c>
      <c r="BF156" s="322">
        <f>IF(N156="snížená",J156,0)</f>
        <v>0</v>
      </c>
      <c r="BG156" s="322">
        <f>IF(N156="zákl. přenesená",J156,0)</f>
        <v>0</v>
      </c>
      <c r="BH156" s="322">
        <f>IF(N156="sníž. přenesená",J156,0)</f>
        <v>0</v>
      </c>
      <c r="BI156" s="322">
        <f>IF(N156="nulová",J156,0)</f>
        <v>0</v>
      </c>
      <c r="BJ156" s="203" t="s">
        <v>23</v>
      </c>
      <c r="BK156" s="322">
        <f>ROUND(I156*H156,2)</f>
        <v>0</v>
      </c>
      <c r="BL156" s="203" t="s">
        <v>161</v>
      </c>
      <c r="BM156" s="203" t="s">
        <v>1317</v>
      </c>
    </row>
    <row r="157" spans="2:65" s="215" customFormat="1" ht="30" customHeight="1" x14ac:dyDescent="0.3">
      <c r="B157" s="216"/>
      <c r="D157" s="338" t="s">
        <v>921</v>
      </c>
      <c r="F157" s="359" t="s">
        <v>1318</v>
      </c>
      <c r="I157" s="325"/>
      <c r="L157" s="216"/>
      <c r="M157" s="326"/>
      <c r="N157" s="217"/>
      <c r="O157" s="217"/>
      <c r="P157" s="217"/>
      <c r="Q157" s="217"/>
      <c r="R157" s="217"/>
      <c r="S157" s="217"/>
      <c r="T157" s="327"/>
      <c r="AT157" s="203" t="s">
        <v>921</v>
      </c>
      <c r="AU157" s="203" t="s">
        <v>98</v>
      </c>
    </row>
    <row r="158" spans="2:65" s="215" customFormat="1" ht="22.5" customHeight="1" x14ac:dyDescent="0.3">
      <c r="B158" s="310"/>
      <c r="C158" s="311" t="s">
        <v>371</v>
      </c>
      <c r="D158" s="311" t="s">
        <v>147</v>
      </c>
      <c r="E158" s="312" t="s">
        <v>1319</v>
      </c>
      <c r="F158" s="313" t="s">
        <v>1320</v>
      </c>
      <c r="G158" s="314" t="s">
        <v>171</v>
      </c>
      <c r="H158" s="315">
        <v>0.16800000000000001</v>
      </c>
      <c r="I158" s="316"/>
      <c r="J158" s="317">
        <f>ROUND(I158*H158,2)</f>
        <v>0</v>
      </c>
      <c r="K158" s="313" t="s">
        <v>919</v>
      </c>
      <c r="L158" s="216"/>
      <c r="M158" s="318" t="s">
        <v>3</v>
      </c>
      <c r="N158" s="319" t="s">
        <v>46</v>
      </c>
      <c r="O158" s="217"/>
      <c r="P158" s="320">
        <f>O158*H158</f>
        <v>0</v>
      </c>
      <c r="Q158" s="320">
        <v>0</v>
      </c>
      <c r="R158" s="320">
        <f>Q158*H158</f>
        <v>0</v>
      </c>
      <c r="S158" s="320">
        <v>0</v>
      </c>
      <c r="T158" s="321">
        <f>S158*H158</f>
        <v>0</v>
      </c>
      <c r="AR158" s="203" t="s">
        <v>161</v>
      </c>
      <c r="AT158" s="203" t="s">
        <v>147</v>
      </c>
      <c r="AU158" s="203" t="s">
        <v>98</v>
      </c>
      <c r="AY158" s="203" t="s">
        <v>145</v>
      </c>
      <c r="BE158" s="322">
        <f>IF(N158="základní",J158,0)</f>
        <v>0</v>
      </c>
      <c r="BF158" s="322">
        <f>IF(N158="snížená",J158,0)</f>
        <v>0</v>
      </c>
      <c r="BG158" s="322">
        <f>IF(N158="zákl. přenesená",J158,0)</f>
        <v>0</v>
      </c>
      <c r="BH158" s="322">
        <f>IF(N158="sníž. přenesená",J158,0)</f>
        <v>0</v>
      </c>
      <c r="BI158" s="322">
        <f>IF(N158="nulová",J158,0)</f>
        <v>0</v>
      </c>
      <c r="BJ158" s="203" t="s">
        <v>23</v>
      </c>
      <c r="BK158" s="322">
        <f>ROUND(I158*H158,2)</f>
        <v>0</v>
      </c>
      <c r="BL158" s="203" t="s">
        <v>161</v>
      </c>
      <c r="BM158" s="203" t="s">
        <v>1321</v>
      </c>
    </row>
    <row r="159" spans="2:65" s="215" customFormat="1" ht="30" customHeight="1" x14ac:dyDescent="0.3">
      <c r="B159" s="216"/>
      <c r="D159" s="323" t="s">
        <v>921</v>
      </c>
      <c r="F159" s="324" t="s">
        <v>1322</v>
      </c>
      <c r="I159" s="325"/>
      <c r="L159" s="216"/>
      <c r="M159" s="326"/>
      <c r="N159" s="217"/>
      <c r="O159" s="217"/>
      <c r="P159" s="217"/>
      <c r="Q159" s="217"/>
      <c r="R159" s="217"/>
      <c r="S159" s="217"/>
      <c r="T159" s="327"/>
      <c r="AT159" s="203" t="s">
        <v>921</v>
      </c>
      <c r="AU159" s="203" t="s">
        <v>98</v>
      </c>
    </row>
    <row r="160" spans="2:65" s="296" customFormat="1" ht="29.85" customHeight="1" x14ac:dyDescent="0.3">
      <c r="B160" s="295"/>
      <c r="D160" s="307" t="s">
        <v>82</v>
      </c>
      <c r="E160" s="308" t="s">
        <v>1323</v>
      </c>
      <c r="F160" s="308" t="s">
        <v>1324</v>
      </c>
      <c r="I160" s="299"/>
      <c r="J160" s="309">
        <f>BK160</f>
        <v>0</v>
      </c>
      <c r="L160" s="295"/>
      <c r="M160" s="301"/>
      <c r="N160" s="302"/>
      <c r="O160" s="302"/>
      <c r="P160" s="303">
        <f>SUM(P161:P168)</f>
        <v>0</v>
      </c>
      <c r="Q160" s="302"/>
      <c r="R160" s="303">
        <f>SUM(R161:R168)</f>
        <v>1.9237500000000001E-2</v>
      </c>
      <c r="S160" s="302"/>
      <c r="T160" s="304">
        <f>SUM(T161:T168)</f>
        <v>0</v>
      </c>
      <c r="AR160" s="297" t="s">
        <v>98</v>
      </c>
      <c r="AT160" s="305" t="s">
        <v>82</v>
      </c>
      <c r="AU160" s="305" t="s">
        <v>23</v>
      </c>
      <c r="AY160" s="297" t="s">
        <v>145</v>
      </c>
      <c r="BK160" s="306">
        <f>SUM(BK161:BK168)</f>
        <v>0</v>
      </c>
    </row>
    <row r="161" spans="2:65" s="215" customFormat="1" ht="22.5" customHeight="1" x14ac:dyDescent="0.3">
      <c r="B161" s="310"/>
      <c r="C161" s="311" t="s">
        <v>372</v>
      </c>
      <c r="D161" s="311" t="s">
        <v>147</v>
      </c>
      <c r="E161" s="312" t="s">
        <v>1325</v>
      </c>
      <c r="F161" s="313" t="s">
        <v>1326</v>
      </c>
      <c r="G161" s="314" t="s">
        <v>148</v>
      </c>
      <c r="H161" s="315">
        <v>38.475000000000001</v>
      </c>
      <c r="I161" s="316"/>
      <c r="J161" s="317">
        <f>ROUND(I161*H161,2)</f>
        <v>0</v>
      </c>
      <c r="K161" s="313" t="s">
        <v>919</v>
      </c>
      <c r="L161" s="216"/>
      <c r="M161" s="318" t="s">
        <v>3</v>
      </c>
      <c r="N161" s="319" t="s">
        <v>46</v>
      </c>
      <c r="O161" s="217"/>
      <c r="P161" s="320">
        <f>O161*H161</f>
        <v>0</v>
      </c>
      <c r="Q161" s="320">
        <v>1.9000000000000001E-4</v>
      </c>
      <c r="R161" s="320">
        <f>Q161*H161</f>
        <v>7.3102500000000008E-3</v>
      </c>
      <c r="S161" s="320">
        <v>0</v>
      </c>
      <c r="T161" s="321">
        <f>S161*H161</f>
        <v>0</v>
      </c>
      <c r="AR161" s="203" t="s">
        <v>161</v>
      </c>
      <c r="AT161" s="203" t="s">
        <v>147</v>
      </c>
      <c r="AU161" s="203" t="s">
        <v>98</v>
      </c>
      <c r="AY161" s="203" t="s">
        <v>145</v>
      </c>
      <c r="BE161" s="322">
        <f>IF(N161="základní",J161,0)</f>
        <v>0</v>
      </c>
      <c r="BF161" s="322">
        <f>IF(N161="snížená",J161,0)</f>
        <v>0</v>
      </c>
      <c r="BG161" s="322">
        <f>IF(N161="zákl. přenesená",J161,0)</f>
        <v>0</v>
      </c>
      <c r="BH161" s="322">
        <f>IF(N161="sníž. přenesená",J161,0)</f>
        <v>0</v>
      </c>
      <c r="BI161" s="322">
        <f>IF(N161="nulová",J161,0)</f>
        <v>0</v>
      </c>
      <c r="BJ161" s="203" t="s">
        <v>23</v>
      </c>
      <c r="BK161" s="322">
        <f>ROUND(I161*H161,2)</f>
        <v>0</v>
      </c>
      <c r="BL161" s="203" t="s">
        <v>161</v>
      </c>
      <c r="BM161" s="203" t="s">
        <v>1327</v>
      </c>
    </row>
    <row r="162" spans="2:65" s="215" customFormat="1" ht="22.5" customHeight="1" x14ac:dyDescent="0.3">
      <c r="B162" s="216"/>
      <c r="D162" s="323" t="s">
        <v>921</v>
      </c>
      <c r="F162" s="324" t="s">
        <v>1328</v>
      </c>
      <c r="I162" s="325"/>
      <c r="L162" s="216"/>
      <c r="M162" s="326"/>
      <c r="N162" s="217"/>
      <c r="O162" s="217"/>
      <c r="P162" s="217"/>
      <c r="Q162" s="217"/>
      <c r="R162" s="217"/>
      <c r="S162" s="217"/>
      <c r="T162" s="327"/>
      <c r="AT162" s="203" t="s">
        <v>921</v>
      </c>
      <c r="AU162" s="203" t="s">
        <v>98</v>
      </c>
    </row>
    <row r="163" spans="2:65" s="329" customFormat="1" ht="22.5" customHeight="1" x14ac:dyDescent="0.3">
      <c r="B163" s="328"/>
      <c r="D163" s="323" t="s">
        <v>150</v>
      </c>
      <c r="E163" s="330" t="s">
        <v>3</v>
      </c>
      <c r="F163" s="331" t="s">
        <v>1285</v>
      </c>
      <c r="H163" s="330" t="s">
        <v>3</v>
      </c>
      <c r="I163" s="332"/>
      <c r="L163" s="328"/>
      <c r="M163" s="333"/>
      <c r="N163" s="334"/>
      <c r="O163" s="334"/>
      <c r="P163" s="334"/>
      <c r="Q163" s="334"/>
      <c r="R163" s="334"/>
      <c r="S163" s="334"/>
      <c r="T163" s="335"/>
      <c r="AT163" s="330" t="s">
        <v>150</v>
      </c>
      <c r="AU163" s="330" t="s">
        <v>98</v>
      </c>
      <c r="AV163" s="329" t="s">
        <v>23</v>
      </c>
      <c r="AW163" s="329" t="s">
        <v>5</v>
      </c>
      <c r="AX163" s="329" t="s">
        <v>83</v>
      </c>
      <c r="AY163" s="330" t="s">
        <v>145</v>
      </c>
    </row>
    <row r="164" spans="2:65" s="337" customFormat="1" ht="22.5" customHeight="1" x14ac:dyDescent="0.3">
      <c r="B164" s="336"/>
      <c r="D164" s="338" t="s">
        <v>150</v>
      </c>
      <c r="E164" s="339" t="s">
        <v>3</v>
      </c>
      <c r="F164" s="340" t="s">
        <v>1286</v>
      </c>
      <c r="H164" s="341">
        <v>38.475000000000001</v>
      </c>
      <c r="I164" s="342"/>
      <c r="L164" s="336"/>
      <c r="M164" s="343"/>
      <c r="N164" s="344"/>
      <c r="O164" s="344"/>
      <c r="P164" s="344"/>
      <c r="Q164" s="344"/>
      <c r="R164" s="344"/>
      <c r="S164" s="344"/>
      <c r="T164" s="345"/>
      <c r="AT164" s="346" t="s">
        <v>150</v>
      </c>
      <c r="AU164" s="346" t="s">
        <v>98</v>
      </c>
      <c r="AV164" s="337" t="s">
        <v>98</v>
      </c>
      <c r="AW164" s="337" t="s">
        <v>5</v>
      </c>
      <c r="AX164" s="337" t="s">
        <v>23</v>
      </c>
      <c r="AY164" s="346" t="s">
        <v>145</v>
      </c>
    </row>
    <row r="165" spans="2:65" s="215" customFormat="1" ht="22.5" customHeight="1" x14ac:dyDescent="0.3">
      <c r="B165" s="310"/>
      <c r="C165" s="311" t="s">
        <v>456</v>
      </c>
      <c r="D165" s="311" t="s">
        <v>147</v>
      </c>
      <c r="E165" s="312" t="s">
        <v>1329</v>
      </c>
      <c r="F165" s="313" t="s">
        <v>1330</v>
      </c>
      <c r="G165" s="314" t="s">
        <v>148</v>
      </c>
      <c r="H165" s="315">
        <v>38.475000000000001</v>
      </c>
      <c r="I165" s="316"/>
      <c r="J165" s="317">
        <f>ROUND(I165*H165,2)</f>
        <v>0</v>
      </c>
      <c r="K165" s="313" t="s">
        <v>919</v>
      </c>
      <c r="L165" s="216"/>
      <c r="M165" s="318" t="s">
        <v>3</v>
      </c>
      <c r="N165" s="319" t="s">
        <v>46</v>
      </c>
      <c r="O165" s="217"/>
      <c r="P165" s="320">
        <f>O165*H165</f>
        <v>0</v>
      </c>
      <c r="Q165" s="320">
        <v>3.1E-4</v>
      </c>
      <c r="R165" s="320">
        <f>Q165*H165</f>
        <v>1.192725E-2</v>
      </c>
      <c r="S165" s="320">
        <v>0</v>
      </c>
      <c r="T165" s="321">
        <f>S165*H165</f>
        <v>0</v>
      </c>
      <c r="AR165" s="203" t="s">
        <v>161</v>
      </c>
      <c r="AT165" s="203" t="s">
        <v>147</v>
      </c>
      <c r="AU165" s="203" t="s">
        <v>98</v>
      </c>
      <c r="AY165" s="203" t="s">
        <v>145</v>
      </c>
      <c r="BE165" s="322">
        <f>IF(N165="základní",J165,0)</f>
        <v>0</v>
      </c>
      <c r="BF165" s="322">
        <f>IF(N165="snížená",J165,0)</f>
        <v>0</v>
      </c>
      <c r="BG165" s="322">
        <f>IF(N165="zákl. přenesená",J165,0)</f>
        <v>0</v>
      </c>
      <c r="BH165" s="322">
        <f>IF(N165="sníž. přenesená",J165,0)</f>
        <v>0</v>
      </c>
      <c r="BI165" s="322">
        <f>IF(N165="nulová",J165,0)</f>
        <v>0</v>
      </c>
      <c r="BJ165" s="203" t="s">
        <v>23</v>
      </c>
      <c r="BK165" s="322">
        <f>ROUND(I165*H165,2)</f>
        <v>0</v>
      </c>
      <c r="BL165" s="203" t="s">
        <v>161</v>
      </c>
      <c r="BM165" s="203" t="s">
        <v>1331</v>
      </c>
    </row>
    <row r="166" spans="2:65" s="215" customFormat="1" ht="22.5" customHeight="1" x14ac:dyDescent="0.3">
      <c r="B166" s="216"/>
      <c r="D166" s="323" t="s">
        <v>921</v>
      </c>
      <c r="F166" s="324" t="s">
        <v>1332</v>
      </c>
      <c r="I166" s="325"/>
      <c r="L166" s="216"/>
      <c r="M166" s="326"/>
      <c r="N166" s="217"/>
      <c r="O166" s="217"/>
      <c r="P166" s="217"/>
      <c r="Q166" s="217"/>
      <c r="R166" s="217"/>
      <c r="S166" s="217"/>
      <c r="T166" s="327"/>
      <c r="AT166" s="203" t="s">
        <v>921</v>
      </c>
      <c r="AU166" s="203" t="s">
        <v>98</v>
      </c>
    </row>
    <row r="167" spans="2:65" s="329" customFormat="1" ht="22.5" customHeight="1" x14ac:dyDescent="0.3">
      <c r="B167" s="328"/>
      <c r="D167" s="323" t="s">
        <v>150</v>
      </c>
      <c r="E167" s="330" t="s">
        <v>3</v>
      </c>
      <c r="F167" s="331" t="s">
        <v>1285</v>
      </c>
      <c r="H167" s="330" t="s">
        <v>3</v>
      </c>
      <c r="I167" s="332"/>
      <c r="L167" s="328"/>
      <c r="M167" s="333"/>
      <c r="N167" s="334"/>
      <c r="O167" s="334"/>
      <c r="P167" s="334"/>
      <c r="Q167" s="334"/>
      <c r="R167" s="334"/>
      <c r="S167" s="334"/>
      <c r="T167" s="335"/>
      <c r="AT167" s="330" t="s">
        <v>150</v>
      </c>
      <c r="AU167" s="330" t="s">
        <v>98</v>
      </c>
      <c r="AV167" s="329" t="s">
        <v>23</v>
      </c>
      <c r="AW167" s="329" t="s">
        <v>5</v>
      </c>
      <c r="AX167" s="329" t="s">
        <v>83</v>
      </c>
      <c r="AY167" s="330" t="s">
        <v>145</v>
      </c>
    </row>
    <row r="168" spans="2:65" s="337" customFormat="1" ht="22.5" customHeight="1" x14ac:dyDescent="0.3">
      <c r="B168" s="336"/>
      <c r="D168" s="323" t="s">
        <v>150</v>
      </c>
      <c r="E168" s="346" t="s">
        <v>3</v>
      </c>
      <c r="F168" s="357" t="s">
        <v>1286</v>
      </c>
      <c r="H168" s="358">
        <v>38.475000000000001</v>
      </c>
      <c r="I168" s="342"/>
      <c r="L168" s="336"/>
      <c r="M168" s="343"/>
      <c r="N168" s="344"/>
      <c r="O168" s="344"/>
      <c r="P168" s="344"/>
      <c r="Q168" s="344"/>
      <c r="R168" s="344"/>
      <c r="S168" s="344"/>
      <c r="T168" s="345"/>
      <c r="AT168" s="346" t="s">
        <v>150</v>
      </c>
      <c r="AU168" s="346" t="s">
        <v>98</v>
      </c>
      <c r="AV168" s="337" t="s">
        <v>98</v>
      </c>
      <c r="AW168" s="337" t="s">
        <v>5</v>
      </c>
      <c r="AX168" s="337" t="s">
        <v>23</v>
      </c>
      <c r="AY168" s="346" t="s">
        <v>145</v>
      </c>
    </row>
    <row r="169" spans="2:65" s="296" customFormat="1" ht="37.35" customHeight="1" x14ac:dyDescent="0.35">
      <c r="B169" s="295"/>
      <c r="D169" s="307" t="s">
        <v>82</v>
      </c>
      <c r="E169" s="360" t="s">
        <v>1207</v>
      </c>
      <c r="F169" s="360" t="s">
        <v>1208</v>
      </c>
      <c r="I169" s="299"/>
      <c r="J169" s="361">
        <f>BK169</f>
        <v>0</v>
      </c>
      <c r="L169" s="295"/>
      <c r="M169" s="301"/>
      <c r="N169" s="302"/>
      <c r="O169" s="302"/>
      <c r="P169" s="303">
        <f>SUM(P170:P172)</f>
        <v>0</v>
      </c>
      <c r="Q169" s="302"/>
      <c r="R169" s="303">
        <f>SUM(R170:R172)</f>
        <v>0</v>
      </c>
      <c r="S169" s="302"/>
      <c r="T169" s="304">
        <f>SUM(T170:T172)</f>
        <v>0</v>
      </c>
      <c r="AR169" s="297" t="s">
        <v>149</v>
      </c>
      <c r="AT169" s="305" t="s">
        <v>82</v>
      </c>
      <c r="AU169" s="305" t="s">
        <v>83</v>
      </c>
      <c r="AY169" s="297" t="s">
        <v>145</v>
      </c>
      <c r="BK169" s="306">
        <f>SUM(BK170:BK172)</f>
        <v>0</v>
      </c>
    </row>
    <row r="170" spans="2:65" s="215" customFormat="1" ht="22.5" customHeight="1" x14ac:dyDescent="0.3">
      <c r="B170" s="310"/>
      <c r="C170" s="311" t="s">
        <v>457</v>
      </c>
      <c r="D170" s="311" t="s">
        <v>147</v>
      </c>
      <c r="E170" s="312" t="s">
        <v>1209</v>
      </c>
      <c r="F170" s="313" t="s">
        <v>1210</v>
      </c>
      <c r="G170" s="314" t="s">
        <v>1211</v>
      </c>
      <c r="H170" s="315">
        <v>20</v>
      </c>
      <c r="I170" s="316"/>
      <c r="J170" s="317">
        <f>ROUND(I170*H170,2)</f>
        <v>0</v>
      </c>
      <c r="K170" s="313" t="s">
        <v>919</v>
      </c>
      <c r="L170" s="216"/>
      <c r="M170" s="318" t="s">
        <v>3</v>
      </c>
      <c r="N170" s="319" t="s">
        <v>46</v>
      </c>
      <c r="O170" s="217"/>
      <c r="P170" s="320">
        <f>O170*H170</f>
        <v>0</v>
      </c>
      <c r="Q170" s="320">
        <v>0</v>
      </c>
      <c r="R170" s="320">
        <f>Q170*H170</f>
        <v>0</v>
      </c>
      <c r="S170" s="320">
        <v>0</v>
      </c>
      <c r="T170" s="321">
        <f>S170*H170</f>
        <v>0</v>
      </c>
      <c r="AR170" s="203" t="s">
        <v>1212</v>
      </c>
      <c r="AT170" s="203" t="s">
        <v>147</v>
      </c>
      <c r="AU170" s="203" t="s">
        <v>23</v>
      </c>
      <c r="AY170" s="203" t="s">
        <v>145</v>
      </c>
      <c r="BE170" s="322">
        <f>IF(N170="základní",J170,0)</f>
        <v>0</v>
      </c>
      <c r="BF170" s="322">
        <f>IF(N170="snížená",J170,0)</f>
        <v>0</v>
      </c>
      <c r="BG170" s="322">
        <f>IF(N170="zákl. přenesená",J170,0)</f>
        <v>0</v>
      </c>
      <c r="BH170" s="322">
        <f>IF(N170="sníž. přenesená",J170,0)</f>
        <v>0</v>
      </c>
      <c r="BI170" s="322">
        <f>IF(N170="nulová",J170,0)</f>
        <v>0</v>
      </c>
      <c r="BJ170" s="203" t="s">
        <v>23</v>
      </c>
      <c r="BK170" s="322">
        <f>ROUND(I170*H170,2)</f>
        <v>0</v>
      </c>
      <c r="BL170" s="203" t="s">
        <v>1212</v>
      </c>
      <c r="BM170" s="203" t="s">
        <v>1333</v>
      </c>
    </row>
    <row r="171" spans="2:65" s="215" customFormat="1" ht="30" customHeight="1" x14ac:dyDescent="0.3">
      <c r="B171" s="216"/>
      <c r="D171" s="323" t="s">
        <v>921</v>
      </c>
      <c r="F171" s="324" t="s">
        <v>1214</v>
      </c>
      <c r="I171" s="325"/>
      <c r="L171" s="216"/>
      <c r="M171" s="326"/>
      <c r="N171" s="217"/>
      <c r="O171" s="217"/>
      <c r="P171" s="217"/>
      <c r="Q171" s="217"/>
      <c r="R171" s="217"/>
      <c r="S171" s="217"/>
      <c r="T171" s="327"/>
      <c r="AT171" s="203" t="s">
        <v>921</v>
      </c>
      <c r="AU171" s="203" t="s">
        <v>23</v>
      </c>
    </row>
    <row r="172" spans="2:65" s="215" customFormat="1" ht="90" customHeight="1" x14ac:dyDescent="0.3">
      <c r="B172" s="216"/>
      <c r="D172" s="323" t="s">
        <v>1215</v>
      </c>
      <c r="F172" s="362" t="s">
        <v>1334</v>
      </c>
      <c r="I172" s="325"/>
      <c r="L172" s="216"/>
      <c r="M172" s="326"/>
      <c r="N172" s="217"/>
      <c r="O172" s="217"/>
      <c r="P172" s="217"/>
      <c r="Q172" s="217"/>
      <c r="R172" s="217"/>
      <c r="S172" s="217"/>
      <c r="T172" s="327"/>
      <c r="AT172" s="203" t="s">
        <v>1215</v>
      </c>
      <c r="AU172" s="203" t="s">
        <v>23</v>
      </c>
    </row>
    <row r="173" spans="2:65" s="296" customFormat="1" ht="37.35" customHeight="1" x14ac:dyDescent="0.35">
      <c r="B173" s="295"/>
      <c r="D173" s="297" t="s">
        <v>82</v>
      </c>
      <c r="E173" s="298" t="s">
        <v>125</v>
      </c>
      <c r="F173" s="298" t="s">
        <v>1217</v>
      </c>
      <c r="I173" s="299"/>
      <c r="J173" s="300">
        <f>BK173</f>
        <v>0</v>
      </c>
      <c r="L173" s="295"/>
      <c r="M173" s="301"/>
      <c r="N173" s="302"/>
      <c r="O173" s="302"/>
      <c r="P173" s="303">
        <f>P174+P177</f>
        <v>0</v>
      </c>
      <c r="Q173" s="302"/>
      <c r="R173" s="303">
        <f>R174+R177</f>
        <v>0</v>
      </c>
      <c r="S173" s="302"/>
      <c r="T173" s="304">
        <f>T174+T177</f>
        <v>0</v>
      </c>
      <c r="AR173" s="297" t="s">
        <v>182</v>
      </c>
      <c r="AT173" s="305" t="s">
        <v>82</v>
      </c>
      <c r="AU173" s="305" t="s">
        <v>83</v>
      </c>
      <c r="AY173" s="297" t="s">
        <v>145</v>
      </c>
      <c r="BK173" s="306">
        <f>BK174+BK177</f>
        <v>0</v>
      </c>
    </row>
    <row r="174" spans="2:65" s="296" customFormat="1" ht="19.899999999999999" customHeight="1" x14ac:dyDescent="0.3">
      <c r="B174" s="295"/>
      <c r="D174" s="307" t="s">
        <v>82</v>
      </c>
      <c r="E174" s="308" t="s">
        <v>1218</v>
      </c>
      <c r="F174" s="308" t="s">
        <v>1219</v>
      </c>
      <c r="I174" s="299"/>
      <c r="J174" s="309">
        <f>BK174</f>
        <v>0</v>
      </c>
      <c r="L174" s="295"/>
      <c r="M174" s="301"/>
      <c r="N174" s="302"/>
      <c r="O174" s="302"/>
      <c r="P174" s="303">
        <f>SUM(P175:P176)</f>
        <v>0</v>
      </c>
      <c r="Q174" s="302"/>
      <c r="R174" s="303">
        <f>SUM(R175:R176)</f>
        <v>0</v>
      </c>
      <c r="S174" s="302"/>
      <c r="T174" s="304">
        <f>SUM(T175:T176)</f>
        <v>0</v>
      </c>
      <c r="AR174" s="297" t="s">
        <v>182</v>
      </c>
      <c r="AT174" s="305" t="s">
        <v>82</v>
      </c>
      <c r="AU174" s="305" t="s">
        <v>23</v>
      </c>
      <c r="AY174" s="297" t="s">
        <v>145</v>
      </c>
      <c r="BK174" s="306">
        <f>SUM(BK175:BK176)</f>
        <v>0</v>
      </c>
    </row>
    <row r="175" spans="2:65" s="215" customFormat="1" ht="22.5" customHeight="1" x14ac:dyDescent="0.3">
      <c r="B175" s="310"/>
      <c r="C175" s="311" t="s">
        <v>165</v>
      </c>
      <c r="D175" s="311" t="s">
        <v>147</v>
      </c>
      <c r="E175" s="312" t="s">
        <v>1220</v>
      </c>
      <c r="F175" s="313" t="s">
        <v>1221</v>
      </c>
      <c r="G175" s="314" t="s">
        <v>1088</v>
      </c>
      <c r="H175" s="315">
        <v>1</v>
      </c>
      <c r="I175" s="316"/>
      <c r="J175" s="317">
        <f>ROUND(I175*H175,2)</f>
        <v>0</v>
      </c>
      <c r="K175" s="313" t="s">
        <v>919</v>
      </c>
      <c r="L175" s="216"/>
      <c r="M175" s="318" t="s">
        <v>3</v>
      </c>
      <c r="N175" s="319" t="s">
        <v>46</v>
      </c>
      <c r="O175" s="217"/>
      <c r="P175" s="320">
        <f>O175*H175</f>
        <v>0</v>
      </c>
      <c r="Q175" s="320">
        <v>0</v>
      </c>
      <c r="R175" s="320">
        <f>Q175*H175</f>
        <v>0</v>
      </c>
      <c r="S175" s="320">
        <v>0</v>
      </c>
      <c r="T175" s="321">
        <f>S175*H175</f>
        <v>0</v>
      </c>
      <c r="AR175" s="203" t="s">
        <v>872</v>
      </c>
      <c r="AT175" s="203" t="s">
        <v>147</v>
      </c>
      <c r="AU175" s="203" t="s">
        <v>98</v>
      </c>
      <c r="AY175" s="203" t="s">
        <v>145</v>
      </c>
      <c r="BE175" s="322">
        <f>IF(N175="základní",J175,0)</f>
        <v>0</v>
      </c>
      <c r="BF175" s="322">
        <f>IF(N175="snížená",J175,0)</f>
        <v>0</v>
      </c>
      <c r="BG175" s="322">
        <f>IF(N175="zákl. přenesená",J175,0)</f>
        <v>0</v>
      </c>
      <c r="BH175" s="322">
        <f>IF(N175="sníž. přenesená",J175,0)</f>
        <v>0</v>
      </c>
      <c r="BI175" s="322">
        <f>IF(N175="nulová",J175,0)</f>
        <v>0</v>
      </c>
      <c r="BJ175" s="203" t="s">
        <v>23</v>
      </c>
      <c r="BK175" s="322">
        <f>ROUND(I175*H175,2)</f>
        <v>0</v>
      </c>
      <c r="BL175" s="203" t="s">
        <v>872</v>
      </c>
      <c r="BM175" s="203" t="s">
        <v>1335</v>
      </c>
    </row>
    <row r="176" spans="2:65" s="215" customFormat="1" ht="30" customHeight="1" x14ac:dyDescent="0.3">
      <c r="B176" s="216"/>
      <c r="D176" s="323" t="s">
        <v>921</v>
      </c>
      <c r="F176" s="324" t="s">
        <v>1223</v>
      </c>
      <c r="I176" s="325"/>
      <c r="L176" s="216"/>
      <c r="M176" s="326"/>
      <c r="N176" s="217"/>
      <c r="O176" s="217"/>
      <c r="P176" s="217"/>
      <c r="Q176" s="217"/>
      <c r="R176" s="217"/>
      <c r="S176" s="217"/>
      <c r="T176" s="327"/>
      <c r="AT176" s="203" t="s">
        <v>921</v>
      </c>
      <c r="AU176" s="203" t="s">
        <v>98</v>
      </c>
    </row>
    <row r="177" spans="2:65" s="296" customFormat="1" ht="29.85" customHeight="1" x14ac:dyDescent="0.3">
      <c r="B177" s="295"/>
      <c r="D177" s="307" t="s">
        <v>82</v>
      </c>
      <c r="E177" s="308" t="s">
        <v>1336</v>
      </c>
      <c r="F177" s="308" t="s">
        <v>1337</v>
      </c>
      <c r="I177" s="299"/>
      <c r="J177" s="309">
        <f>BK177</f>
        <v>0</v>
      </c>
      <c r="L177" s="295"/>
      <c r="M177" s="301"/>
      <c r="N177" s="302"/>
      <c r="O177" s="302"/>
      <c r="P177" s="303">
        <f>SUM(P178:P180)</f>
        <v>0</v>
      </c>
      <c r="Q177" s="302"/>
      <c r="R177" s="303">
        <f>SUM(R178:R180)</f>
        <v>0</v>
      </c>
      <c r="S177" s="302"/>
      <c r="T177" s="304">
        <f>SUM(T178:T180)</f>
        <v>0</v>
      </c>
      <c r="AR177" s="297" t="s">
        <v>182</v>
      </c>
      <c r="AT177" s="305" t="s">
        <v>82</v>
      </c>
      <c r="AU177" s="305" t="s">
        <v>23</v>
      </c>
      <c r="AY177" s="297" t="s">
        <v>145</v>
      </c>
      <c r="BK177" s="306">
        <f>SUM(BK178:BK180)</f>
        <v>0</v>
      </c>
    </row>
    <row r="178" spans="2:65" s="215" customFormat="1" ht="22.5" customHeight="1" x14ac:dyDescent="0.3">
      <c r="B178" s="310"/>
      <c r="C178" s="311" t="s">
        <v>157</v>
      </c>
      <c r="D178" s="311" t="s">
        <v>147</v>
      </c>
      <c r="E178" s="312" t="s">
        <v>1338</v>
      </c>
      <c r="F178" s="313" t="s">
        <v>1339</v>
      </c>
      <c r="G178" s="314" t="s">
        <v>1088</v>
      </c>
      <c r="H178" s="315">
        <v>1</v>
      </c>
      <c r="I178" s="316"/>
      <c r="J178" s="317">
        <f>ROUND(I178*H178,2)</f>
        <v>0</v>
      </c>
      <c r="K178" s="313" t="s">
        <v>919</v>
      </c>
      <c r="L178" s="216"/>
      <c r="M178" s="318" t="s">
        <v>3</v>
      </c>
      <c r="N178" s="319" t="s">
        <v>46</v>
      </c>
      <c r="O178" s="217"/>
      <c r="P178" s="320">
        <f>O178*H178</f>
        <v>0</v>
      </c>
      <c r="Q178" s="320">
        <v>0</v>
      </c>
      <c r="R178" s="320">
        <f>Q178*H178</f>
        <v>0</v>
      </c>
      <c r="S178" s="320">
        <v>0</v>
      </c>
      <c r="T178" s="321">
        <f>S178*H178</f>
        <v>0</v>
      </c>
      <c r="AR178" s="203" t="s">
        <v>872</v>
      </c>
      <c r="AT178" s="203" t="s">
        <v>147</v>
      </c>
      <c r="AU178" s="203" t="s">
        <v>98</v>
      </c>
      <c r="AY178" s="203" t="s">
        <v>145</v>
      </c>
      <c r="BE178" s="322">
        <f>IF(N178="základní",J178,0)</f>
        <v>0</v>
      </c>
      <c r="BF178" s="322">
        <f>IF(N178="snížená",J178,0)</f>
        <v>0</v>
      </c>
      <c r="BG178" s="322">
        <f>IF(N178="zákl. přenesená",J178,0)</f>
        <v>0</v>
      </c>
      <c r="BH178" s="322">
        <f>IF(N178="sníž. přenesená",J178,0)</f>
        <v>0</v>
      </c>
      <c r="BI178" s="322">
        <f>IF(N178="nulová",J178,0)</f>
        <v>0</v>
      </c>
      <c r="BJ178" s="203" t="s">
        <v>23</v>
      </c>
      <c r="BK178" s="322">
        <f>ROUND(I178*H178,2)</f>
        <v>0</v>
      </c>
      <c r="BL178" s="203" t="s">
        <v>872</v>
      </c>
      <c r="BM178" s="203" t="s">
        <v>1340</v>
      </c>
    </row>
    <row r="179" spans="2:65" s="215" customFormat="1" ht="22.5" customHeight="1" x14ac:dyDescent="0.3">
      <c r="B179" s="216"/>
      <c r="D179" s="323" t="s">
        <v>921</v>
      </c>
      <c r="F179" s="324" t="s">
        <v>1341</v>
      </c>
      <c r="I179" s="325"/>
      <c r="L179" s="216"/>
      <c r="M179" s="326"/>
      <c r="N179" s="217"/>
      <c r="O179" s="217"/>
      <c r="P179" s="217"/>
      <c r="Q179" s="217"/>
      <c r="R179" s="217"/>
      <c r="S179" s="217"/>
      <c r="T179" s="327"/>
      <c r="AT179" s="203" t="s">
        <v>921</v>
      </c>
      <c r="AU179" s="203" t="s">
        <v>98</v>
      </c>
    </row>
    <row r="180" spans="2:65" s="215" customFormat="1" ht="114" customHeight="1" x14ac:dyDescent="0.3">
      <c r="B180" s="216"/>
      <c r="D180" s="323" t="s">
        <v>1215</v>
      </c>
      <c r="F180" s="362" t="s">
        <v>1342</v>
      </c>
      <c r="I180" s="325"/>
      <c r="L180" s="216"/>
      <c r="M180" s="363"/>
      <c r="N180" s="364"/>
      <c r="O180" s="364"/>
      <c r="P180" s="364"/>
      <c r="Q180" s="364"/>
      <c r="R180" s="364"/>
      <c r="S180" s="364"/>
      <c r="T180" s="365"/>
      <c r="AT180" s="203" t="s">
        <v>1215</v>
      </c>
      <c r="AU180" s="203" t="s">
        <v>98</v>
      </c>
    </row>
    <row r="181" spans="2:65" s="215" customFormat="1" ht="6.95" customHeight="1" x14ac:dyDescent="0.3">
      <c r="B181" s="246"/>
      <c r="C181" s="247"/>
      <c r="D181" s="247"/>
      <c r="E181" s="247"/>
      <c r="F181" s="247"/>
      <c r="G181" s="247"/>
      <c r="H181" s="247"/>
      <c r="I181" s="248"/>
      <c r="J181" s="247"/>
      <c r="K181" s="247"/>
      <c r="L181" s="216"/>
    </row>
    <row r="298" spans="46:46" x14ac:dyDescent="0.3">
      <c r="AT298" s="366"/>
    </row>
  </sheetData>
  <autoFilter ref="C85:K85"/>
  <mergeCells count="9">
    <mergeCell ref="E47:H47"/>
    <mergeCell ref="E76:H76"/>
    <mergeCell ref="E78:H78"/>
    <mergeCell ref="G1:H1"/>
    <mergeCell ref="L2:V2"/>
    <mergeCell ref="E7:H7"/>
    <mergeCell ref="E9:H9"/>
    <mergeCell ref="E24:H24"/>
    <mergeCell ref="E45:H45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fitToHeight="100" orientation="landscape" blackAndWhite="1" errors="blank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showGridLines="0" workbookViewId="0">
      <pane ySplit="13" topLeftCell="A85" activePane="bottomLeft" state="frozenSplit"/>
      <selection pane="bottomLeft" activeCell="H99" sqref="H99"/>
    </sheetView>
  </sheetViews>
  <sheetFormatPr defaultRowHeight="11.25" customHeight="1" x14ac:dyDescent="0.3"/>
  <cols>
    <col min="1" max="1" width="6.5" style="370" customWidth="1"/>
    <col min="2" max="2" width="5.1640625" style="370" customWidth="1"/>
    <col min="3" max="3" width="5.5" style="370" customWidth="1"/>
    <col min="4" max="4" width="14.83203125" style="370" customWidth="1"/>
    <col min="5" max="5" width="64.83203125" style="370" customWidth="1"/>
    <col min="6" max="6" width="5.5" style="370" customWidth="1"/>
    <col min="7" max="7" width="11.5" style="370" customWidth="1"/>
    <col min="8" max="8" width="11.33203125" style="370" customWidth="1"/>
    <col min="9" max="9" width="15.83203125" style="370" customWidth="1"/>
    <col min="10" max="10" width="12.33203125" style="370" hidden="1" customWidth="1"/>
    <col min="11" max="11" width="12.6640625" style="370" hidden="1" customWidth="1"/>
    <col min="12" max="12" width="11.33203125" style="370" hidden="1" customWidth="1"/>
    <col min="13" max="13" width="13.5" style="370" hidden="1" customWidth="1"/>
    <col min="14" max="14" width="6.1640625" style="370" customWidth="1"/>
    <col min="15" max="15" width="8.1640625" style="370" hidden="1" customWidth="1"/>
    <col min="16" max="16" width="8.5" style="370" hidden="1" customWidth="1"/>
    <col min="17" max="19" width="10.6640625" style="370" hidden="1" customWidth="1"/>
    <col min="20" max="20" width="0" style="370" hidden="1" customWidth="1"/>
    <col min="21" max="256" width="9.33203125" style="370"/>
    <col min="257" max="257" width="6.5" style="370" customWidth="1"/>
    <col min="258" max="258" width="5.1640625" style="370" customWidth="1"/>
    <col min="259" max="259" width="5.5" style="370" customWidth="1"/>
    <col min="260" max="260" width="14.83203125" style="370" customWidth="1"/>
    <col min="261" max="261" width="64.83203125" style="370" customWidth="1"/>
    <col min="262" max="262" width="5.5" style="370" customWidth="1"/>
    <col min="263" max="263" width="11.5" style="370" customWidth="1"/>
    <col min="264" max="264" width="11.33203125" style="370" customWidth="1"/>
    <col min="265" max="265" width="15.83203125" style="370" customWidth="1"/>
    <col min="266" max="269" width="0" style="370" hidden="1" customWidth="1"/>
    <col min="270" max="270" width="6.1640625" style="370" customWidth="1"/>
    <col min="271" max="276" width="0" style="370" hidden="1" customWidth="1"/>
    <col min="277" max="512" width="9.33203125" style="370"/>
    <col min="513" max="513" width="6.5" style="370" customWidth="1"/>
    <col min="514" max="514" width="5.1640625" style="370" customWidth="1"/>
    <col min="515" max="515" width="5.5" style="370" customWidth="1"/>
    <col min="516" max="516" width="14.83203125" style="370" customWidth="1"/>
    <col min="517" max="517" width="64.83203125" style="370" customWidth="1"/>
    <col min="518" max="518" width="5.5" style="370" customWidth="1"/>
    <col min="519" max="519" width="11.5" style="370" customWidth="1"/>
    <col min="520" max="520" width="11.33203125" style="370" customWidth="1"/>
    <col min="521" max="521" width="15.83203125" style="370" customWidth="1"/>
    <col min="522" max="525" width="0" style="370" hidden="1" customWidth="1"/>
    <col min="526" max="526" width="6.1640625" style="370" customWidth="1"/>
    <col min="527" max="532" width="0" style="370" hidden="1" customWidth="1"/>
    <col min="533" max="768" width="9.33203125" style="370"/>
    <col min="769" max="769" width="6.5" style="370" customWidth="1"/>
    <col min="770" max="770" width="5.1640625" style="370" customWidth="1"/>
    <col min="771" max="771" width="5.5" style="370" customWidth="1"/>
    <col min="772" max="772" width="14.83203125" style="370" customWidth="1"/>
    <col min="773" max="773" width="64.83203125" style="370" customWidth="1"/>
    <col min="774" max="774" width="5.5" style="370" customWidth="1"/>
    <col min="775" max="775" width="11.5" style="370" customWidth="1"/>
    <col min="776" max="776" width="11.33203125" style="370" customWidth="1"/>
    <col min="777" max="777" width="15.83203125" style="370" customWidth="1"/>
    <col min="778" max="781" width="0" style="370" hidden="1" customWidth="1"/>
    <col min="782" max="782" width="6.1640625" style="370" customWidth="1"/>
    <col min="783" max="788" width="0" style="370" hidden="1" customWidth="1"/>
    <col min="789" max="1024" width="9.33203125" style="370"/>
    <col min="1025" max="1025" width="6.5" style="370" customWidth="1"/>
    <col min="1026" max="1026" width="5.1640625" style="370" customWidth="1"/>
    <col min="1027" max="1027" width="5.5" style="370" customWidth="1"/>
    <col min="1028" max="1028" width="14.83203125" style="370" customWidth="1"/>
    <col min="1029" max="1029" width="64.83203125" style="370" customWidth="1"/>
    <col min="1030" max="1030" width="5.5" style="370" customWidth="1"/>
    <col min="1031" max="1031" width="11.5" style="370" customWidth="1"/>
    <col min="1032" max="1032" width="11.33203125" style="370" customWidth="1"/>
    <col min="1033" max="1033" width="15.83203125" style="370" customWidth="1"/>
    <col min="1034" max="1037" width="0" style="370" hidden="1" customWidth="1"/>
    <col min="1038" max="1038" width="6.1640625" style="370" customWidth="1"/>
    <col min="1039" max="1044" width="0" style="370" hidden="1" customWidth="1"/>
    <col min="1045" max="1280" width="9.33203125" style="370"/>
    <col min="1281" max="1281" width="6.5" style="370" customWidth="1"/>
    <col min="1282" max="1282" width="5.1640625" style="370" customWidth="1"/>
    <col min="1283" max="1283" width="5.5" style="370" customWidth="1"/>
    <col min="1284" max="1284" width="14.83203125" style="370" customWidth="1"/>
    <col min="1285" max="1285" width="64.83203125" style="370" customWidth="1"/>
    <col min="1286" max="1286" width="5.5" style="370" customWidth="1"/>
    <col min="1287" max="1287" width="11.5" style="370" customWidth="1"/>
    <col min="1288" max="1288" width="11.33203125" style="370" customWidth="1"/>
    <col min="1289" max="1289" width="15.83203125" style="370" customWidth="1"/>
    <col min="1290" max="1293" width="0" style="370" hidden="1" customWidth="1"/>
    <col min="1294" max="1294" width="6.1640625" style="370" customWidth="1"/>
    <col min="1295" max="1300" width="0" style="370" hidden="1" customWidth="1"/>
    <col min="1301" max="1536" width="9.33203125" style="370"/>
    <col min="1537" max="1537" width="6.5" style="370" customWidth="1"/>
    <col min="1538" max="1538" width="5.1640625" style="370" customWidth="1"/>
    <col min="1539" max="1539" width="5.5" style="370" customWidth="1"/>
    <col min="1540" max="1540" width="14.83203125" style="370" customWidth="1"/>
    <col min="1541" max="1541" width="64.83203125" style="370" customWidth="1"/>
    <col min="1542" max="1542" width="5.5" style="370" customWidth="1"/>
    <col min="1543" max="1543" width="11.5" style="370" customWidth="1"/>
    <col min="1544" max="1544" width="11.33203125" style="370" customWidth="1"/>
    <col min="1545" max="1545" width="15.83203125" style="370" customWidth="1"/>
    <col min="1546" max="1549" width="0" style="370" hidden="1" customWidth="1"/>
    <col min="1550" max="1550" width="6.1640625" style="370" customWidth="1"/>
    <col min="1551" max="1556" width="0" style="370" hidden="1" customWidth="1"/>
    <col min="1557" max="1792" width="9.33203125" style="370"/>
    <col min="1793" max="1793" width="6.5" style="370" customWidth="1"/>
    <col min="1794" max="1794" width="5.1640625" style="370" customWidth="1"/>
    <col min="1795" max="1795" width="5.5" style="370" customWidth="1"/>
    <col min="1796" max="1796" width="14.83203125" style="370" customWidth="1"/>
    <col min="1797" max="1797" width="64.83203125" style="370" customWidth="1"/>
    <col min="1798" max="1798" width="5.5" style="370" customWidth="1"/>
    <col min="1799" max="1799" width="11.5" style="370" customWidth="1"/>
    <col min="1800" max="1800" width="11.33203125" style="370" customWidth="1"/>
    <col min="1801" max="1801" width="15.83203125" style="370" customWidth="1"/>
    <col min="1802" max="1805" width="0" style="370" hidden="1" customWidth="1"/>
    <col min="1806" max="1806" width="6.1640625" style="370" customWidth="1"/>
    <col min="1807" max="1812" width="0" style="370" hidden="1" customWidth="1"/>
    <col min="1813" max="2048" width="9.33203125" style="370"/>
    <col min="2049" max="2049" width="6.5" style="370" customWidth="1"/>
    <col min="2050" max="2050" width="5.1640625" style="370" customWidth="1"/>
    <col min="2051" max="2051" width="5.5" style="370" customWidth="1"/>
    <col min="2052" max="2052" width="14.83203125" style="370" customWidth="1"/>
    <col min="2053" max="2053" width="64.83203125" style="370" customWidth="1"/>
    <col min="2054" max="2054" width="5.5" style="370" customWidth="1"/>
    <col min="2055" max="2055" width="11.5" style="370" customWidth="1"/>
    <col min="2056" max="2056" width="11.33203125" style="370" customWidth="1"/>
    <col min="2057" max="2057" width="15.83203125" style="370" customWidth="1"/>
    <col min="2058" max="2061" width="0" style="370" hidden="1" customWidth="1"/>
    <col min="2062" max="2062" width="6.1640625" style="370" customWidth="1"/>
    <col min="2063" max="2068" width="0" style="370" hidden="1" customWidth="1"/>
    <col min="2069" max="2304" width="9.33203125" style="370"/>
    <col min="2305" max="2305" width="6.5" style="370" customWidth="1"/>
    <col min="2306" max="2306" width="5.1640625" style="370" customWidth="1"/>
    <col min="2307" max="2307" width="5.5" style="370" customWidth="1"/>
    <col min="2308" max="2308" width="14.83203125" style="370" customWidth="1"/>
    <col min="2309" max="2309" width="64.83203125" style="370" customWidth="1"/>
    <col min="2310" max="2310" width="5.5" style="370" customWidth="1"/>
    <col min="2311" max="2311" width="11.5" style="370" customWidth="1"/>
    <col min="2312" max="2312" width="11.33203125" style="370" customWidth="1"/>
    <col min="2313" max="2313" width="15.83203125" style="370" customWidth="1"/>
    <col min="2314" max="2317" width="0" style="370" hidden="1" customWidth="1"/>
    <col min="2318" max="2318" width="6.1640625" style="370" customWidth="1"/>
    <col min="2319" max="2324" width="0" style="370" hidden="1" customWidth="1"/>
    <col min="2325" max="2560" width="9.33203125" style="370"/>
    <col min="2561" max="2561" width="6.5" style="370" customWidth="1"/>
    <col min="2562" max="2562" width="5.1640625" style="370" customWidth="1"/>
    <col min="2563" max="2563" width="5.5" style="370" customWidth="1"/>
    <col min="2564" max="2564" width="14.83203125" style="370" customWidth="1"/>
    <col min="2565" max="2565" width="64.83203125" style="370" customWidth="1"/>
    <col min="2566" max="2566" width="5.5" style="370" customWidth="1"/>
    <col min="2567" max="2567" width="11.5" style="370" customWidth="1"/>
    <col min="2568" max="2568" width="11.33203125" style="370" customWidth="1"/>
    <col min="2569" max="2569" width="15.83203125" style="370" customWidth="1"/>
    <col min="2570" max="2573" width="0" style="370" hidden="1" customWidth="1"/>
    <col min="2574" max="2574" width="6.1640625" style="370" customWidth="1"/>
    <col min="2575" max="2580" width="0" style="370" hidden="1" customWidth="1"/>
    <col min="2581" max="2816" width="9.33203125" style="370"/>
    <col min="2817" max="2817" width="6.5" style="370" customWidth="1"/>
    <col min="2818" max="2818" width="5.1640625" style="370" customWidth="1"/>
    <col min="2819" max="2819" width="5.5" style="370" customWidth="1"/>
    <col min="2820" max="2820" width="14.83203125" style="370" customWidth="1"/>
    <col min="2821" max="2821" width="64.83203125" style="370" customWidth="1"/>
    <col min="2822" max="2822" width="5.5" style="370" customWidth="1"/>
    <col min="2823" max="2823" width="11.5" style="370" customWidth="1"/>
    <col min="2824" max="2824" width="11.33203125" style="370" customWidth="1"/>
    <col min="2825" max="2825" width="15.83203125" style="370" customWidth="1"/>
    <col min="2826" max="2829" width="0" style="370" hidden="1" customWidth="1"/>
    <col min="2830" max="2830" width="6.1640625" style="370" customWidth="1"/>
    <col min="2831" max="2836" width="0" style="370" hidden="1" customWidth="1"/>
    <col min="2837" max="3072" width="9.33203125" style="370"/>
    <col min="3073" max="3073" width="6.5" style="370" customWidth="1"/>
    <col min="3074" max="3074" width="5.1640625" style="370" customWidth="1"/>
    <col min="3075" max="3075" width="5.5" style="370" customWidth="1"/>
    <col min="3076" max="3076" width="14.83203125" style="370" customWidth="1"/>
    <col min="3077" max="3077" width="64.83203125" style="370" customWidth="1"/>
    <col min="3078" max="3078" width="5.5" style="370" customWidth="1"/>
    <col min="3079" max="3079" width="11.5" style="370" customWidth="1"/>
    <col min="3080" max="3080" width="11.33203125" style="370" customWidth="1"/>
    <col min="3081" max="3081" width="15.83203125" style="370" customWidth="1"/>
    <col min="3082" max="3085" width="0" style="370" hidden="1" customWidth="1"/>
    <col min="3086" max="3086" width="6.1640625" style="370" customWidth="1"/>
    <col min="3087" max="3092" width="0" style="370" hidden="1" customWidth="1"/>
    <col min="3093" max="3328" width="9.33203125" style="370"/>
    <col min="3329" max="3329" width="6.5" style="370" customWidth="1"/>
    <col min="3330" max="3330" width="5.1640625" style="370" customWidth="1"/>
    <col min="3331" max="3331" width="5.5" style="370" customWidth="1"/>
    <col min="3332" max="3332" width="14.83203125" style="370" customWidth="1"/>
    <col min="3333" max="3333" width="64.83203125" style="370" customWidth="1"/>
    <col min="3334" max="3334" width="5.5" style="370" customWidth="1"/>
    <col min="3335" max="3335" width="11.5" style="370" customWidth="1"/>
    <col min="3336" max="3336" width="11.33203125" style="370" customWidth="1"/>
    <col min="3337" max="3337" width="15.83203125" style="370" customWidth="1"/>
    <col min="3338" max="3341" width="0" style="370" hidden="1" customWidth="1"/>
    <col min="3342" max="3342" width="6.1640625" style="370" customWidth="1"/>
    <col min="3343" max="3348" width="0" style="370" hidden="1" customWidth="1"/>
    <col min="3349" max="3584" width="9.33203125" style="370"/>
    <col min="3585" max="3585" width="6.5" style="370" customWidth="1"/>
    <col min="3586" max="3586" width="5.1640625" style="370" customWidth="1"/>
    <col min="3587" max="3587" width="5.5" style="370" customWidth="1"/>
    <col min="3588" max="3588" width="14.83203125" style="370" customWidth="1"/>
    <col min="3589" max="3589" width="64.83203125" style="370" customWidth="1"/>
    <col min="3590" max="3590" width="5.5" style="370" customWidth="1"/>
    <col min="3591" max="3591" width="11.5" style="370" customWidth="1"/>
    <col min="3592" max="3592" width="11.33203125" style="370" customWidth="1"/>
    <col min="3593" max="3593" width="15.83203125" style="370" customWidth="1"/>
    <col min="3594" max="3597" width="0" style="370" hidden="1" customWidth="1"/>
    <col min="3598" max="3598" width="6.1640625" style="370" customWidth="1"/>
    <col min="3599" max="3604" width="0" style="370" hidden="1" customWidth="1"/>
    <col min="3605" max="3840" width="9.33203125" style="370"/>
    <col min="3841" max="3841" width="6.5" style="370" customWidth="1"/>
    <col min="3842" max="3842" width="5.1640625" style="370" customWidth="1"/>
    <col min="3843" max="3843" width="5.5" style="370" customWidth="1"/>
    <col min="3844" max="3844" width="14.83203125" style="370" customWidth="1"/>
    <col min="3845" max="3845" width="64.83203125" style="370" customWidth="1"/>
    <col min="3846" max="3846" width="5.5" style="370" customWidth="1"/>
    <col min="3847" max="3847" width="11.5" style="370" customWidth="1"/>
    <col min="3848" max="3848" width="11.33203125" style="370" customWidth="1"/>
    <col min="3849" max="3849" width="15.83203125" style="370" customWidth="1"/>
    <col min="3850" max="3853" width="0" style="370" hidden="1" customWidth="1"/>
    <col min="3854" max="3854" width="6.1640625" style="370" customWidth="1"/>
    <col min="3855" max="3860" width="0" style="370" hidden="1" customWidth="1"/>
    <col min="3861" max="4096" width="9.33203125" style="370"/>
    <col min="4097" max="4097" width="6.5" style="370" customWidth="1"/>
    <col min="4098" max="4098" width="5.1640625" style="370" customWidth="1"/>
    <col min="4099" max="4099" width="5.5" style="370" customWidth="1"/>
    <col min="4100" max="4100" width="14.83203125" style="370" customWidth="1"/>
    <col min="4101" max="4101" width="64.83203125" style="370" customWidth="1"/>
    <col min="4102" max="4102" width="5.5" style="370" customWidth="1"/>
    <col min="4103" max="4103" width="11.5" style="370" customWidth="1"/>
    <col min="4104" max="4104" width="11.33203125" style="370" customWidth="1"/>
    <col min="4105" max="4105" width="15.83203125" style="370" customWidth="1"/>
    <col min="4106" max="4109" width="0" style="370" hidden="1" customWidth="1"/>
    <col min="4110" max="4110" width="6.1640625" style="370" customWidth="1"/>
    <col min="4111" max="4116" width="0" style="370" hidden="1" customWidth="1"/>
    <col min="4117" max="4352" width="9.33203125" style="370"/>
    <col min="4353" max="4353" width="6.5" style="370" customWidth="1"/>
    <col min="4354" max="4354" width="5.1640625" style="370" customWidth="1"/>
    <col min="4355" max="4355" width="5.5" style="370" customWidth="1"/>
    <col min="4356" max="4356" width="14.83203125" style="370" customWidth="1"/>
    <col min="4357" max="4357" width="64.83203125" style="370" customWidth="1"/>
    <col min="4358" max="4358" width="5.5" style="370" customWidth="1"/>
    <col min="4359" max="4359" width="11.5" style="370" customWidth="1"/>
    <col min="4360" max="4360" width="11.33203125" style="370" customWidth="1"/>
    <col min="4361" max="4361" width="15.83203125" style="370" customWidth="1"/>
    <col min="4362" max="4365" width="0" style="370" hidden="1" customWidth="1"/>
    <col min="4366" max="4366" width="6.1640625" style="370" customWidth="1"/>
    <col min="4367" max="4372" width="0" style="370" hidden="1" customWidth="1"/>
    <col min="4373" max="4608" width="9.33203125" style="370"/>
    <col min="4609" max="4609" width="6.5" style="370" customWidth="1"/>
    <col min="4610" max="4610" width="5.1640625" style="370" customWidth="1"/>
    <col min="4611" max="4611" width="5.5" style="370" customWidth="1"/>
    <col min="4612" max="4612" width="14.83203125" style="370" customWidth="1"/>
    <col min="4613" max="4613" width="64.83203125" style="370" customWidth="1"/>
    <col min="4614" max="4614" width="5.5" style="370" customWidth="1"/>
    <col min="4615" max="4615" width="11.5" style="370" customWidth="1"/>
    <col min="4616" max="4616" width="11.33203125" style="370" customWidth="1"/>
    <col min="4617" max="4617" width="15.83203125" style="370" customWidth="1"/>
    <col min="4618" max="4621" width="0" style="370" hidden="1" customWidth="1"/>
    <col min="4622" max="4622" width="6.1640625" style="370" customWidth="1"/>
    <col min="4623" max="4628" width="0" style="370" hidden="1" customWidth="1"/>
    <col min="4629" max="4864" width="9.33203125" style="370"/>
    <col min="4865" max="4865" width="6.5" style="370" customWidth="1"/>
    <col min="4866" max="4866" width="5.1640625" style="370" customWidth="1"/>
    <col min="4867" max="4867" width="5.5" style="370" customWidth="1"/>
    <col min="4868" max="4868" width="14.83203125" style="370" customWidth="1"/>
    <col min="4869" max="4869" width="64.83203125" style="370" customWidth="1"/>
    <col min="4870" max="4870" width="5.5" style="370" customWidth="1"/>
    <col min="4871" max="4871" width="11.5" style="370" customWidth="1"/>
    <col min="4872" max="4872" width="11.33203125" style="370" customWidth="1"/>
    <col min="4873" max="4873" width="15.83203125" style="370" customWidth="1"/>
    <col min="4874" max="4877" width="0" style="370" hidden="1" customWidth="1"/>
    <col min="4878" max="4878" width="6.1640625" style="370" customWidth="1"/>
    <col min="4879" max="4884" width="0" style="370" hidden="1" customWidth="1"/>
    <col min="4885" max="5120" width="9.33203125" style="370"/>
    <col min="5121" max="5121" width="6.5" style="370" customWidth="1"/>
    <col min="5122" max="5122" width="5.1640625" style="370" customWidth="1"/>
    <col min="5123" max="5123" width="5.5" style="370" customWidth="1"/>
    <col min="5124" max="5124" width="14.83203125" style="370" customWidth="1"/>
    <col min="5125" max="5125" width="64.83203125" style="370" customWidth="1"/>
    <col min="5126" max="5126" width="5.5" style="370" customWidth="1"/>
    <col min="5127" max="5127" width="11.5" style="370" customWidth="1"/>
    <col min="5128" max="5128" width="11.33203125" style="370" customWidth="1"/>
    <col min="5129" max="5129" width="15.83203125" style="370" customWidth="1"/>
    <col min="5130" max="5133" width="0" style="370" hidden="1" customWidth="1"/>
    <col min="5134" max="5134" width="6.1640625" style="370" customWidth="1"/>
    <col min="5135" max="5140" width="0" style="370" hidden="1" customWidth="1"/>
    <col min="5141" max="5376" width="9.33203125" style="370"/>
    <col min="5377" max="5377" width="6.5" style="370" customWidth="1"/>
    <col min="5378" max="5378" width="5.1640625" style="370" customWidth="1"/>
    <col min="5379" max="5379" width="5.5" style="370" customWidth="1"/>
    <col min="5380" max="5380" width="14.83203125" style="370" customWidth="1"/>
    <col min="5381" max="5381" width="64.83203125" style="370" customWidth="1"/>
    <col min="5382" max="5382" width="5.5" style="370" customWidth="1"/>
    <col min="5383" max="5383" width="11.5" style="370" customWidth="1"/>
    <col min="5384" max="5384" width="11.33203125" style="370" customWidth="1"/>
    <col min="5385" max="5385" width="15.83203125" style="370" customWidth="1"/>
    <col min="5386" max="5389" width="0" style="370" hidden="1" customWidth="1"/>
    <col min="5390" max="5390" width="6.1640625" style="370" customWidth="1"/>
    <col min="5391" max="5396" width="0" style="370" hidden="1" customWidth="1"/>
    <col min="5397" max="5632" width="9.33203125" style="370"/>
    <col min="5633" max="5633" width="6.5" style="370" customWidth="1"/>
    <col min="5634" max="5634" width="5.1640625" style="370" customWidth="1"/>
    <col min="5635" max="5635" width="5.5" style="370" customWidth="1"/>
    <col min="5636" max="5636" width="14.83203125" style="370" customWidth="1"/>
    <col min="5637" max="5637" width="64.83203125" style="370" customWidth="1"/>
    <col min="5638" max="5638" width="5.5" style="370" customWidth="1"/>
    <col min="5639" max="5639" width="11.5" style="370" customWidth="1"/>
    <col min="5640" max="5640" width="11.33203125" style="370" customWidth="1"/>
    <col min="5641" max="5641" width="15.83203125" style="370" customWidth="1"/>
    <col min="5642" max="5645" width="0" style="370" hidden="1" customWidth="1"/>
    <col min="5646" max="5646" width="6.1640625" style="370" customWidth="1"/>
    <col min="5647" max="5652" width="0" style="370" hidden="1" customWidth="1"/>
    <col min="5653" max="5888" width="9.33203125" style="370"/>
    <col min="5889" max="5889" width="6.5" style="370" customWidth="1"/>
    <col min="5890" max="5890" width="5.1640625" style="370" customWidth="1"/>
    <col min="5891" max="5891" width="5.5" style="370" customWidth="1"/>
    <col min="5892" max="5892" width="14.83203125" style="370" customWidth="1"/>
    <col min="5893" max="5893" width="64.83203125" style="370" customWidth="1"/>
    <col min="5894" max="5894" width="5.5" style="370" customWidth="1"/>
    <col min="5895" max="5895" width="11.5" style="370" customWidth="1"/>
    <col min="5896" max="5896" width="11.33203125" style="370" customWidth="1"/>
    <col min="5897" max="5897" width="15.83203125" style="370" customWidth="1"/>
    <col min="5898" max="5901" width="0" style="370" hidden="1" customWidth="1"/>
    <col min="5902" max="5902" width="6.1640625" style="370" customWidth="1"/>
    <col min="5903" max="5908" width="0" style="370" hidden="1" customWidth="1"/>
    <col min="5909" max="6144" width="9.33203125" style="370"/>
    <col min="6145" max="6145" width="6.5" style="370" customWidth="1"/>
    <col min="6146" max="6146" width="5.1640625" style="370" customWidth="1"/>
    <col min="6147" max="6147" width="5.5" style="370" customWidth="1"/>
    <col min="6148" max="6148" width="14.83203125" style="370" customWidth="1"/>
    <col min="6149" max="6149" width="64.83203125" style="370" customWidth="1"/>
    <col min="6150" max="6150" width="5.5" style="370" customWidth="1"/>
    <col min="6151" max="6151" width="11.5" style="370" customWidth="1"/>
    <col min="6152" max="6152" width="11.33203125" style="370" customWidth="1"/>
    <col min="6153" max="6153" width="15.83203125" style="370" customWidth="1"/>
    <col min="6154" max="6157" width="0" style="370" hidden="1" customWidth="1"/>
    <col min="6158" max="6158" width="6.1640625" style="370" customWidth="1"/>
    <col min="6159" max="6164" width="0" style="370" hidden="1" customWidth="1"/>
    <col min="6165" max="6400" width="9.33203125" style="370"/>
    <col min="6401" max="6401" width="6.5" style="370" customWidth="1"/>
    <col min="6402" max="6402" width="5.1640625" style="370" customWidth="1"/>
    <col min="6403" max="6403" width="5.5" style="370" customWidth="1"/>
    <col min="6404" max="6404" width="14.83203125" style="370" customWidth="1"/>
    <col min="6405" max="6405" width="64.83203125" style="370" customWidth="1"/>
    <col min="6406" max="6406" width="5.5" style="370" customWidth="1"/>
    <col min="6407" max="6407" width="11.5" style="370" customWidth="1"/>
    <col min="6408" max="6408" width="11.33203125" style="370" customWidth="1"/>
    <col min="6409" max="6409" width="15.83203125" style="370" customWidth="1"/>
    <col min="6410" max="6413" width="0" style="370" hidden="1" customWidth="1"/>
    <col min="6414" max="6414" width="6.1640625" style="370" customWidth="1"/>
    <col min="6415" max="6420" width="0" style="370" hidden="1" customWidth="1"/>
    <col min="6421" max="6656" width="9.33203125" style="370"/>
    <col min="6657" max="6657" width="6.5" style="370" customWidth="1"/>
    <col min="6658" max="6658" width="5.1640625" style="370" customWidth="1"/>
    <col min="6659" max="6659" width="5.5" style="370" customWidth="1"/>
    <col min="6660" max="6660" width="14.83203125" style="370" customWidth="1"/>
    <col min="6661" max="6661" width="64.83203125" style="370" customWidth="1"/>
    <col min="6662" max="6662" width="5.5" style="370" customWidth="1"/>
    <col min="6663" max="6663" width="11.5" style="370" customWidth="1"/>
    <col min="6664" max="6664" width="11.33203125" style="370" customWidth="1"/>
    <col min="6665" max="6665" width="15.83203125" style="370" customWidth="1"/>
    <col min="6666" max="6669" width="0" style="370" hidden="1" customWidth="1"/>
    <col min="6670" max="6670" width="6.1640625" style="370" customWidth="1"/>
    <col min="6671" max="6676" width="0" style="370" hidden="1" customWidth="1"/>
    <col min="6677" max="6912" width="9.33203125" style="370"/>
    <col min="6913" max="6913" width="6.5" style="370" customWidth="1"/>
    <col min="6914" max="6914" width="5.1640625" style="370" customWidth="1"/>
    <col min="6915" max="6915" width="5.5" style="370" customWidth="1"/>
    <col min="6916" max="6916" width="14.83203125" style="370" customWidth="1"/>
    <col min="6917" max="6917" width="64.83203125" style="370" customWidth="1"/>
    <col min="6918" max="6918" width="5.5" style="370" customWidth="1"/>
    <col min="6919" max="6919" width="11.5" style="370" customWidth="1"/>
    <col min="6920" max="6920" width="11.33203125" style="370" customWidth="1"/>
    <col min="6921" max="6921" width="15.83203125" style="370" customWidth="1"/>
    <col min="6922" max="6925" width="0" style="370" hidden="1" customWidth="1"/>
    <col min="6926" max="6926" width="6.1640625" style="370" customWidth="1"/>
    <col min="6927" max="6932" width="0" style="370" hidden="1" customWidth="1"/>
    <col min="6933" max="7168" width="9.33203125" style="370"/>
    <col min="7169" max="7169" width="6.5" style="370" customWidth="1"/>
    <col min="7170" max="7170" width="5.1640625" style="370" customWidth="1"/>
    <col min="7171" max="7171" width="5.5" style="370" customWidth="1"/>
    <col min="7172" max="7172" width="14.83203125" style="370" customWidth="1"/>
    <col min="7173" max="7173" width="64.83203125" style="370" customWidth="1"/>
    <col min="7174" max="7174" width="5.5" style="370" customWidth="1"/>
    <col min="7175" max="7175" width="11.5" style="370" customWidth="1"/>
    <col min="7176" max="7176" width="11.33203125" style="370" customWidth="1"/>
    <col min="7177" max="7177" width="15.83203125" style="370" customWidth="1"/>
    <col min="7178" max="7181" width="0" style="370" hidden="1" customWidth="1"/>
    <col min="7182" max="7182" width="6.1640625" style="370" customWidth="1"/>
    <col min="7183" max="7188" width="0" style="370" hidden="1" customWidth="1"/>
    <col min="7189" max="7424" width="9.33203125" style="370"/>
    <col min="7425" max="7425" width="6.5" style="370" customWidth="1"/>
    <col min="7426" max="7426" width="5.1640625" style="370" customWidth="1"/>
    <col min="7427" max="7427" width="5.5" style="370" customWidth="1"/>
    <col min="7428" max="7428" width="14.83203125" style="370" customWidth="1"/>
    <col min="7429" max="7429" width="64.83203125" style="370" customWidth="1"/>
    <col min="7430" max="7430" width="5.5" style="370" customWidth="1"/>
    <col min="7431" max="7431" width="11.5" style="370" customWidth="1"/>
    <col min="7432" max="7432" width="11.33203125" style="370" customWidth="1"/>
    <col min="7433" max="7433" width="15.83203125" style="370" customWidth="1"/>
    <col min="7434" max="7437" width="0" style="370" hidden="1" customWidth="1"/>
    <col min="7438" max="7438" width="6.1640625" style="370" customWidth="1"/>
    <col min="7439" max="7444" width="0" style="370" hidden="1" customWidth="1"/>
    <col min="7445" max="7680" width="9.33203125" style="370"/>
    <col min="7681" max="7681" width="6.5" style="370" customWidth="1"/>
    <col min="7682" max="7682" width="5.1640625" style="370" customWidth="1"/>
    <col min="7683" max="7683" width="5.5" style="370" customWidth="1"/>
    <col min="7684" max="7684" width="14.83203125" style="370" customWidth="1"/>
    <col min="7685" max="7685" width="64.83203125" style="370" customWidth="1"/>
    <col min="7686" max="7686" width="5.5" style="370" customWidth="1"/>
    <col min="7687" max="7687" width="11.5" style="370" customWidth="1"/>
    <col min="7688" max="7688" width="11.33203125" style="370" customWidth="1"/>
    <col min="7689" max="7689" width="15.83203125" style="370" customWidth="1"/>
    <col min="7690" max="7693" width="0" style="370" hidden="1" customWidth="1"/>
    <col min="7694" max="7694" width="6.1640625" style="370" customWidth="1"/>
    <col min="7695" max="7700" width="0" style="370" hidden="1" customWidth="1"/>
    <col min="7701" max="7936" width="9.33203125" style="370"/>
    <col min="7937" max="7937" width="6.5" style="370" customWidth="1"/>
    <col min="7938" max="7938" width="5.1640625" style="370" customWidth="1"/>
    <col min="7939" max="7939" width="5.5" style="370" customWidth="1"/>
    <col min="7940" max="7940" width="14.83203125" style="370" customWidth="1"/>
    <col min="7941" max="7941" width="64.83203125" style="370" customWidth="1"/>
    <col min="7942" max="7942" width="5.5" style="370" customWidth="1"/>
    <col min="7943" max="7943" width="11.5" style="370" customWidth="1"/>
    <col min="7944" max="7944" width="11.33203125" style="370" customWidth="1"/>
    <col min="7945" max="7945" width="15.83203125" style="370" customWidth="1"/>
    <col min="7946" max="7949" width="0" style="370" hidden="1" customWidth="1"/>
    <col min="7950" max="7950" width="6.1640625" style="370" customWidth="1"/>
    <col min="7951" max="7956" width="0" style="370" hidden="1" customWidth="1"/>
    <col min="7957" max="8192" width="9.33203125" style="370"/>
    <col min="8193" max="8193" width="6.5" style="370" customWidth="1"/>
    <col min="8194" max="8194" width="5.1640625" style="370" customWidth="1"/>
    <col min="8195" max="8195" width="5.5" style="370" customWidth="1"/>
    <col min="8196" max="8196" width="14.83203125" style="370" customWidth="1"/>
    <col min="8197" max="8197" width="64.83203125" style="370" customWidth="1"/>
    <col min="8198" max="8198" width="5.5" style="370" customWidth="1"/>
    <col min="8199" max="8199" width="11.5" style="370" customWidth="1"/>
    <col min="8200" max="8200" width="11.33203125" style="370" customWidth="1"/>
    <col min="8201" max="8201" width="15.83203125" style="370" customWidth="1"/>
    <col min="8202" max="8205" width="0" style="370" hidden="1" customWidth="1"/>
    <col min="8206" max="8206" width="6.1640625" style="370" customWidth="1"/>
    <col min="8207" max="8212" width="0" style="370" hidden="1" customWidth="1"/>
    <col min="8213" max="8448" width="9.33203125" style="370"/>
    <col min="8449" max="8449" width="6.5" style="370" customWidth="1"/>
    <col min="8450" max="8450" width="5.1640625" style="370" customWidth="1"/>
    <col min="8451" max="8451" width="5.5" style="370" customWidth="1"/>
    <col min="8452" max="8452" width="14.83203125" style="370" customWidth="1"/>
    <col min="8453" max="8453" width="64.83203125" style="370" customWidth="1"/>
    <col min="8454" max="8454" width="5.5" style="370" customWidth="1"/>
    <col min="8455" max="8455" width="11.5" style="370" customWidth="1"/>
    <col min="8456" max="8456" width="11.33203125" style="370" customWidth="1"/>
    <col min="8457" max="8457" width="15.83203125" style="370" customWidth="1"/>
    <col min="8458" max="8461" width="0" style="370" hidden="1" customWidth="1"/>
    <col min="8462" max="8462" width="6.1640625" style="370" customWidth="1"/>
    <col min="8463" max="8468" width="0" style="370" hidden="1" customWidth="1"/>
    <col min="8469" max="8704" width="9.33203125" style="370"/>
    <col min="8705" max="8705" width="6.5" style="370" customWidth="1"/>
    <col min="8706" max="8706" width="5.1640625" style="370" customWidth="1"/>
    <col min="8707" max="8707" width="5.5" style="370" customWidth="1"/>
    <col min="8708" max="8708" width="14.83203125" style="370" customWidth="1"/>
    <col min="8709" max="8709" width="64.83203125" style="370" customWidth="1"/>
    <col min="8710" max="8710" width="5.5" style="370" customWidth="1"/>
    <col min="8711" max="8711" width="11.5" style="370" customWidth="1"/>
    <col min="8712" max="8712" width="11.33203125" style="370" customWidth="1"/>
    <col min="8713" max="8713" width="15.83203125" style="370" customWidth="1"/>
    <col min="8714" max="8717" width="0" style="370" hidden="1" customWidth="1"/>
    <col min="8718" max="8718" width="6.1640625" style="370" customWidth="1"/>
    <col min="8719" max="8724" width="0" style="370" hidden="1" customWidth="1"/>
    <col min="8725" max="8960" width="9.33203125" style="370"/>
    <col min="8961" max="8961" width="6.5" style="370" customWidth="1"/>
    <col min="8962" max="8962" width="5.1640625" style="370" customWidth="1"/>
    <col min="8963" max="8963" width="5.5" style="370" customWidth="1"/>
    <col min="8964" max="8964" width="14.83203125" style="370" customWidth="1"/>
    <col min="8965" max="8965" width="64.83203125" style="370" customWidth="1"/>
    <col min="8966" max="8966" width="5.5" style="370" customWidth="1"/>
    <col min="8967" max="8967" width="11.5" style="370" customWidth="1"/>
    <col min="8968" max="8968" width="11.33203125" style="370" customWidth="1"/>
    <col min="8969" max="8969" width="15.83203125" style="370" customWidth="1"/>
    <col min="8970" max="8973" width="0" style="370" hidden="1" customWidth="1"/>
    <col min="8974" max="8974" width="6.1640625" style="370" customWidth="1"/>
    <col min="8975" max="8980" width="0" style="370" hidden="1" customWidth="1"/>
    <col min="8981" max="9216" width="9.33203125" style="370"/>
    <col min="9217" max="9217" width="6.5" style="370" customWidth="1"/>
    <col min="9218" max="9218" width="5.1640625" style="370" customWidth="1"/>
    <col min="9219" max="9219" width="5.5" style="370" customWidth="1"/>
    <col min="9220" max="9220" width="14.83203125" style="370" customWidth="1"/>
    <col min="9221" max="9221" width="64.83203125" style="370" customWidth="1"/>
    <col min="9222" max="9222" width="5.5" style="370" customWidth="1"/>
    <col min="9223" max="9223" width="11.5" style="370" customWidth="1"/>
    <col min="9224" max="9224" width="11.33203125" style="370" customWidth="1"/>
    <col min="9225" max="9225" width="15.83203125" style="370" customWidth="1"/>
    <col min="9226" max="9229" width="0" style="370" hidden="1" customWidth="1"/>
    <col min="9230" max="9230" width="6.1640625" style="370" customWidth="1"/>
    <col min="9231" max="9236" width="0" style="370" hidden="1" customWidth="1"/>
    <col min="9237" max="9472" width="9.33203125" style="370"/>
    <col min="9473" max="9473" width="6.5" style="370" customWidth="1"/>
    <col min="9474" max="9474" width="5.1640625" style="370" customWidth="1"/>
    <col min="9475" max="9475" width="5.5" style="370" customWidth="1"/>
    <col min="9476" max="9476" width="14.83203125" style="370" customWidth="1"/>
    <col min="9477" max="9477" width="64.83203125" style="370" customWidth="1"/>
    <col min="9478" max="9478" width="5.5" style="370" customWidth="1"/>
    <col min="9479" max="9479" width="11.5" style="370" customWidth="1"/>
    <col min="9480" max="9480" width="11.33203125" style="370" customWidth="1"/>
    <col min="9481" max="9481" width="15.83203125" style="370" customWidth="1"/>
    <col min="9482" max="9485" width="0" style="370" hidden="1" customWidth="1"/>
    <col min="9486" max="9486" width="6.1640625" style="370" customWidth="1"/>
    <col min="9487" max="9492" width="0" style="370" hidden="1" customWidth="1"/>
    <col min="9493" max="9728" width="9.33203125" style="370"/>
    <col min="9729" max="9729" width="6.5" style="370" customWidth="1"/>
    <col min="9730" max="9730" width="5.1640625" style="370" customWidth="1"/>
    <col min="9731" max="9731" width="5.5" style="370" customWidth="1"/>
    <col min="9732" max="9732" width="14.83203125" style="370" customWidth="1"/>
    <col min="9733" max="9733" width="64.83203125" style="370" customWidth="1"/>
    <col min="9734" max="9734" width="5.5" style="370" customWidth="1"/>
    <col min="9735" max="9735" width="11.5" style="370" customWidth="1"/>
    <col min="9736" max="9736" width="11.33203125" style="370" customWidth="1"/>
    <col min="9737" max="9737" width="15.83203125" style="370" customWidth="1"/>
    <col min="9738" max="9741" width="0" style="370" hidden="1" customWidth="1"/>
    <col min="9742" max="9742" width="6.1640625" style="370" customWidth="1"/>
    <col min="9743" max="9748" width="0" style="370" hidden="1" customWidth="1"/>
    <col min="9749" max="9984" width="9.33203125" style="370"/>
    <col min="9985" max="9985" width="6.5" style="370" customWidth="1"/>
    <col min="9986" max="9986" width="5.1640625" style="370" customWidth="1"/>
    <col min="9987" max="9987" width="5.5" style="370" customWidth="1"/>
    <col min="9988" max="9988" width="14.83203125" style="370" customWidth="1"/>
    <col min="9989" max="9989" width="64.83203125" style="370" customWidth="1"/>
    <col min="9990" max="9990" width="5.5" style="370" customWidth="1"/>
    <col min="9991" max="9991" width="11.5" style="370" customWidth="1"/>
    <col min="9992" max="9992" width="11.33203125" style="370" customWidth="1"/>
    <col min="9993" max="9993" width="15.83203125" style="370" customWidth="1"/>
    <col min="9994" max="9997" width="0" style="370" hidden="1" customWidth="1"/>
    <col min="9998" max="9998" width="6.1640625" style="370" customWidth="1"/>
    <col min="9999" max="10004" width="0" style="370" hidden="1" customWidth="1"/>
    <col min="10005" max="10240" width="9.33203125" style="370"/>
    <col min="10241" max="10241" width="6.5" style="370" customWidth="1"/>
    <col min="10242" max="10242" width="5.1640625" style="370" customWidth="1"/>
    <col min="10243" max="10243" width="5.5" style="370" customWidth="1"/>
    <col min="10244" max="10244" width="14.83203125" style="370" customWidth="1"/>
    <col min="10245" max="10245" width="64.83203125" style="370" customWidth="1"/>
    <col min="10246" max="10246" width="5.5" style="370" customWidth="1"/>
    <col min="10247" max="10247" width="11.5" style="370" customWidth="1"/>
    <col min="10248" max="10248" width="11.33203125" style="370" customWidth="1"/>
    <col min="10249" max="10249" width="15.83203125" style="370" customWidth="1"/>
    <col min="10250" max="10253" width="0" style="370" hidden="1" customWidth="1"/>
    <col min="10254" max="10254" width="6.1640625" style="370" customWidth="1"/>
    <col min="10255" max="10260" width="0" style="370" hidden="1" customWidth="1"/>
    <col min="10261" max="10496" width="9.33203125" style="370"/>
    <col min="10497" max="10497" width="6.5" style="370" customWidth="1"/>
    <col min="10498" max="10498" width="5.1640625" style="370" customWidth="1"/>
    <col min="10499" max="10499" width="5.5" style="370" customWidth="1"/>
    <col min="10500" max="10500" width="14.83203125" style="370" customWidth="1"/>
    <col min="10501" max="10501" width="64.83203125" style="370" customWidth="1"/>
    <col min="10502" max="10502" width="5.5" style="370" customWidth="1"/>
    <col min="10503" max="10503" width="11.5" style="370" customWidth="1"/>
    <col min="10504" max="10504" width="11.33203125" style="370" customWidth="1"/>
    <col min="10505" max="10505" width="15.83203125" style="370" customWidth="1"/>
    <col min="10506" max="10509" width="0" style="370" hidden="1" customWidth="1"/>
    <col min="10510" max="10510" width="6.1640625" style="370" customWidth="1"/>
    <col min="10511" max="10516" width="0" style="370" hidden="1" customWidth="1"/>
    <col min="10517" max="10752" width="9.33203125" style="370"/>
    <col min="10753" max="10753" width="6.5" style="370" customWidth="1"/>
    <col min="10754" max="10754" width="5.1640625" style="370" customWidth="1"/>
    <col min="10755" max="10755" width="5.5" style="370" customWidth="1"/>
    <col min="10756" max="10756" width="14.83203125" style="370" customWidth="1"/>
    <col min="10757" max="10757" width="64.83203125" style="370" customWidth="1"/>
    <col min="10758" max="10758" width="5.5" style="370" customWidth="1"/>
    <col min="10759" max="10759" width="11.5" style="370" customWidth="1"/>
    <col min="10760" max="10760" width="11.33203125" style="370" customWidth="1"/>
    <col min="10761" max="10761" width="15.83203125" style="370" customWidth="1"/>
    <col min="10762" max="10765" width="0" style="370" hidden="1" customWidth="1"/>
    <col min="10766" max="10766" width="6.1640625" style="370" customWidth="1"/>
    <col min="10767" max="10772" width="0" style="370" hidden="1" customWidth="1"/>
    <col min="10773" max="11008" width="9.33203125" style="370"/>
    <col min="11009" max="11009" width="6.5" style="370" customWidth="1"/>
    <col min="11010" max="11010" width="5.1640625" style="370" customWidth="1"/>
    <col min="11011" max="11011" width="5.5" style="370" customWidth="1"/>
    <col min="11012" max="11012" width="14.83203125" style="370" customWidth="1"/>
    <col min="11013" max="11013" width="64.83203125" style="370" customWidth="1"/>
    <col min="11014" max="11014" width="5.5" style="370" customWidth="1"/>
    <col min="11015" max="11015" width="11.5" style="370" customWidth="1"/>
    <col min="11016" max="11016" width="11.33203125" style="370" customWidth="1"/>
    <col min="11017" max="11017" width="15.83203125" style="370" customWidth="1"/>
    <col min="11018" max="11021" width="0" style="370" hidden="1" customWidth="1"/>
    <col min="11022" max="11022" width="6.1640625" style="370" customWidth="1"/>
    <col min="11023" max="11028" width="0" style="370" hidden="1" customWidth="1"/>
    <col min="11029" max="11264" width="9.33203125" style="370"/>
    <col min="11265" max="11265" width="6.5" style="370" customWidth="1"/>
    <col min="11266" max="11266" width="5.1640625" style="370" customWidth="1"/>
    <col min="11267" max="11267" width="5.5" style="370" customWidth="1"/>
    <col min="11268" max="11268" width="14.83203125" style="370" customWidth="1"/>
    <col min="11269" max="11269" width="64.83203125" style="370" customWidth="1"/>
    <col min="11270" max="11270" width="5.5" style="370" customWidth="1"/>
    <col min="11271" max="11271" width="11.5" style="370" customWidth="1"/>
    <col min="11272" max="11272" width="11.33203125" style="370" customWidth="1"/>
    <col min="11273" max="11273" width="15.83203125" style="370" customWidth="1"/>
    <col min="11274" max="11277" width="0" style="370" hidden="1" customWidth="1"/>
    <col min="11278" max="11278" width="6.1640625" style="370" customWidth="1"/>
    <col min="11279" max="11284" width="0" style="370" hidden="1" customWidth="1"/>
    <col min="11285" max="11520" width="9.33203125" style="370"/>
    <col min="11521" max="11521" width="6.5" style="370" customWidth="1"/>
    <col min="11522" max="11522" width="5.1640625" style="370" customWidth="1"/>
    <col min="11523" max="11523" width="5.5" style="370" customWidth="1"/>
    <col min="11524" max="11524" width="14.83203125" style="370" customWidth="1"/>
    <col min="11525" max="11525" width="64.83203125" style="370" customWidth="1"/>
    <col min="11526" max="11526" width="5.5" style="370" customWidth="1"/>
    <col min="11527" max="11527" width="11.5" style="370" customWidth="1"/>
    <col min="11528" max="11528" width="11.33203125" style="370" customWidth="1"/>
    <col min="11529" max="11529" width="15.83203125" style="370" customWidth="1"/>
    <col min="11530" max="11533" width="0" style="370" hidden="1" customWidth="1"/>
    <col min="11534" max="11534" width="6.1640625" style="370" customWidth="1"/>
    <col min="11535" max="11540" width="0" style="370" hidden="1" customWidth="1"/>
    <col min="11541" max="11776" width="9.33203125" style="370"/>
    <col min="11777" max="11777" width="6.5" style="370" customWidth="1"/>
    <col min="11778" max="11778" width="5.1640625" style="370" customWidth="1"/>
    <col min="11779" max="11779" width="5.5" style="370" customWidth="1"/>
    <col min="11780" max="11780" width="14.83203125" style="370" customWidth="1"/>
    <col min="11781" max="11781" width="64.83203125" style="370" customWidth="1"/>
    <col min="11782" max="11782" width="5.5" style="370" customWidth="1"/>
    <col min="11783" max="11783" width="11.5" style="370" customWidth="1"/>
    <col min="11784" max="11784" width="11.33203125" style="370" customWidth="1"/>
    <col min="11785" max="11785" width="15.83203125" style="370" customWidth="1"/>
    <col min="11786" max="11789" width="0" style="370" hidden="1" customWidth="1"/>
    <col min="11790" max="11790" width="6.1640625" style="370" customWidth="1"/>
    <col min="11791" max="11796" width="0" style="370" hidden="1" customWidth="1"/>
    <col min="11797" max="12032" width="9.33203125" style="370"/>
    <col min="12033" max="12033" width="6.5" style="370" customWidth="1"/>
    <col min="12034" max="12034" width="5.1640625" style="370" customWidth="1"/>
    <col min="12035" max="12035" width="5.5" style="370" customWidth="1"/>
    <col min="12036" max="12036" width="14.83203125" style="370" customWidth="1"/>
    <col min="12037" max="12037" width="64.83203125" style="370" customWidth="1"/>
    <col min="12038" max="12038" width="5.5" style="370" customWidth="1"/>
    <col min="12039" max="12039" width="11.5" style="370" customWidth="1"/>
    <col min="12040" max="12040" width="11.33203125" style="370" customWidth="1"/>
    <col min="12041" max="12041" width="15.83203125" style="370" customWidth="1"/>
    <col min="12042" max="12045" width="0" style="370" hidden="1" customWidth="1"/>
    <col min="12046" max="12046" width="6.1640625" style="370" customWidth="1"/>
    <col min="12047" max="12052" width="0" style="370" hidden="1" customWidth="1"/>
    <col min="12053" max="12288" width="9.33203125" style="370"/>
    <col min="12289" max="12289" width="6.5" style="370" customWidth="1"/>
    <col min="12290" max="12290" width="5.1640625" style="370" customWidth="1"/>
    <col min="12291" max="12291" width="5.5" style="370" customWidth="1"/>
    <col min="12292" max="12292" width="14.83203125" style="370" customWidth="1"/>
    <col min="12293" max="12293" width="64.83203125" style="370" customWidth="1"/>
    <col min="12294" max="12294" width="5.5" style="370" customWidth="1"/>
    <col min="12295" max="12295" width="11.5" style="370" customWidth="1"/>
    <col min="12296" max="12296" width="11.33203125" style="370" customWidth="1"/>
    <col min="12297" max="12297" width="15.83203125" style="370" customWidth="1"/>
    <col min="12298" max="12301" width="0" style="370" hidden="1" customWidth="1"/>
    <col min="12302" max="12302" width="6.1640625" style="370" customWidth="1"/>
    <col min="12303" max="12308" width="0" style="370" hidden="1" customWidth="1"/>
    <col min="12309" max="12544" width="9.33203125" style="370"/>
    <col min="12545" max="12545" width="6.5" style="370" customWidth="1"/>
    <col min="12546" max="12546" width="5.1640625" style="370" customWidth="1"/>
    <col min="12547" max="12547" width="5.5" style="370" customWidth="1"/>
    <col min="12548" max="12548" width="14.83203125" style="370" customWidth="1"/>
    <col min="12549" max="12549" width="64.83203125" style="370" customWidth="1"/>
    <col min="12550" max="12550" width="5.5" style="370" customWidth="1"/>
    <col min="12551" max="12551" width="11.5" style="370" customWidth="1"/>
    <col min="12552" max="12552" width="11.33203125" style="370" customWidth="1"/>
    <col min="12553" max="12553" width="15.83203125" style="370" customWidth="1"/>
    <col min="12554" max="12557" width="0" style="370" hidden="1" customWidth="1"/>
    <col min="12558" max="12558" width="6.1640625" style="370" customWidth="1"/>
    <col min="12559" max="12564" width="0" style="370" hidden="1" customWidth="1"/>
    <col min="12565" max="12800" width="9.33203125" style="370"/>
    <col min="12801" max="12801" width="6.5" style="370" customWidth="1"/>
    <col min="12802" max="12802" width="5.1640625" style="370" customWidth="1"/>
    <col min="12803" max="12803" width="5.5" style="370" customWidth="1"/>
    <col min="12804" max="12804" width="14.83203125" style="370" customWidth="1"/>
    <col min="12805" max="12805" width="64.83203125" style="370" customWidth="1"/>
    <col min="12806" max="12806" width="5.5" style="370" customWidth="1"/>
    <col min="12807" max="12807" width="11.5" style="370" customWidth="1"/>
    <col min="12808" max="12808" width="11.33203125" style="370" customWidth="1"/>
    <col min="12809" max="12809" width="15.83203125" style="370" customWidth="1"/>
    <col min="12810" max="12813" width="0" style="370" hidden="1" customWidth="1"/>
    <col min="12814" max="12814" width="6.1640625" style="370" customWidth="1"/>
    <col min="12815" max="12820" width="0" style="370" hidden="1" customWidth="1"/>
    <col min="12821" max="13056" width="9.33203125" style="370"/>
    <col min="13057" max="13057" width="6.5" style="370" customWidth="1"/>
    <col min="13058" max="13058" width="5.1640625" style="370" customWidth="1"/>
    <col min="13059" max="13059" width="5.5" style="370" customWidth="1"/>
    <col min="13060" max="13060" width="14.83203125" style="370" customWidth="1"/>
    <col min="13061" max="13061" width="64.83203125" style="370" customWidth="1"/>
    <col min="13062" max="13062" width="5.5" style="370" customWidth="1"/>
    <col min="13063" max="13063" width="11.5" style="370" customWidth="1"/>
    <col min="13064" max="13064" width="11.33203125" style="370" customWidth="1"/>
    <col min="13065" max="13065" width="15.83203125" style="370" customWidth="1"/>
    <col min="13066" max="13069" width="0" style="370" hidden="1" customWidth="1"/>
    <col min="13070" max="13070" width="6.1640625" style="370" customWidth="1"/>
    <col min="13071" max="13076" width="0" style="370" hidden="1" customWidth="1"/>
    <col min="13077" max="13312" width="9.33203125" style="370"/>
    <col min="13313" max="13313" width="6.5" style="370" customWidth="1"/>
    <col min="13314" max="13314" width="5.1640625" style="370" customWidth="1"/>
    <col min="13315" max="13315" width="5.5" style="370" customWidth="1"/>
    <col min="13316" max="13316" width="14.83203125" style="370" customWidth="1"/>
    <col min="13317" max="13317" width="64.83203125" style="370" customWidth="1"/>
    <col min="13318" max="13318" width="5.5" style="370" customWidth="1"/>
    <col min="13319" max="13319" width="11.5" style="370" customWidth="1"/>
    <col min="13320" max="13320" width="11.33203125" style="370" customWidth="1"/>
    <col min="13321" max="13321" width="15.83203125" style="370" customWidth="1"/>
    <col min="13322" max="13325" width="0" style="370" hidden="1" customWidth="1"/>
    <col min="13326" max="13326" width="6.1640625" style="370" customWidth="1"/>
    <col min="13327" max="13332" width="0" style="370" hidden="1" customWidth="1"/>
    <col min="13333" max="13568" width="9.33203125" style="370"/>
    <col min="13569" max="13569" width="6.5" style="370" customWidth="1"/>
    <col min="13570" max="13570" width="5.1640625" style="370" customWidth="1"/>
    <col min="13571" max="13571" width="5.5" style="370" customWidth="1"/>
    <col min="13572" max="13572" width="14.83203125" style="370" customWidth="1"/>
    <col min="13573" max="13573" width="64.83203125" style="370" customWidth="1"/>
    <col min="13574" max="13574" width="5.5" style="370" customWidth="1"/>
    <col min="13575" max="13575" width="11.5" style="370" customWidth="1"/>
    <col min="13576" max="13576" width="11.33203125" style="370" customWidth="1"/>
    <col min="13577" max="13577" width="15.83203125" style="370" customWidth="1"/>
    <col min="13578" max="13581" width="0" style="370" hidden="1" customWidth="1"/>
    <col min="13582" max="13582" width="6.1640625" style="370" customWidth="1"/>
    <col min="13583" max="13588" width="0" style="370" hidden="1" customWidth="1"/>
    <col min="13589" max="13824" width="9.33203125" style="370"/>
    <col min="13825" max="13825" width="6.5" style="370" customWidth="1"/>
    <col min="13826" max="13826" width="5.1640625" style="370" customWidth="1"/>
    <col min="13827" max="13827" width="5.5" style="370" customWidth="1"/>
    <col min="13828" max="13828" width="14.83203125" style="370" customWidth="1"/>
    <col min="13829" max="13829" width="64.83203125" style="370" customWidth="1"/>
    <col min="13830" max="13830" width="5.5" style="370" customWidth="1"/>
    <col min="13831" max="13831" width="11.5" style="370" customWidth="1"/>
    <col min="13832" max="13832" width="11.33203125" style="370" customWidth="1"/>
    <col min="13833" max="13833" width="15.83203125" style="370" customWidth="1"/>
    <col min="13834" max="13837" width="0" style="370" hidden="1" customWidth="1"/>
    <col min="13838" max="13838" width="6.1640625" style="370" customWidth="1"/>
    <col min="13839" max="13844" width="0" style="370" hidden="1" customWidth="1"/>
    <col min="13845" max="14080" width="9.33203125" style="370"/>
    <col min="14081" max="14081" width="6.5" style="370" customWidth="1"/>
    <col min="14082" max="14082" width="5.1640625" style="370" customWidth="1"/>
    <col min="14083" max="14083" width="5.5" style="370" customWidth="1"/>
    <col min="14084" max="14084" width="14.83203125" style="370" customWidth="1"/>
    <col min="14085" max="14085" width="64.83203125" style="370" customWidth="1"/>
    <col min="14086" max="14086" width="5.5" style="370" customWidth="1"/>
    <col min="14087" max="14087" width="11.5" style="370" customWidth="1"/>
    <col min="14088" max="14088" width="11.33203125" style="370" customWidth="1"/>
    <col min="14089" max="14089" width="15.83203125" style="370" customWidth="1"/>
    <col min="14090" max="14093" width="0" style="370" hidden="1" customWidth="1"/>
    <col min="14094" max="14094" width="6.1640625" style="370" customWidth="1"/>
    <col min="14095" max="14100" width="0" style="370" hidden="1" customWidth="1"/>
    <col min="14101" max="14336" width="9.33203125" style="370"/>
    <col min="14337" max="14337" width="6.5" style="370" customWidth="1"/>
    <col min="14338" max="14338" width="5.1640625" style="370" customWidth="1"/>
    <col min="14339" max="14339" width="5.5" style="370" customWidth="1"/>
    <col min="14340" max="14340" width="14.83203125" style="370" customWidth="1"/>
    <col min="14341" max="14341" width="64.83203125" style="370" customWidth="1"/>
    <col min="14342" max="14342" width="5.5" style="370" customWidth="1"/>
    <col min="14343" max="14343" width="11.5" style="370" customWidth="1"/>
    <col min="14344" max="14344" width="11.33203125" style="370" customWidth="1"/>
    <col min="14345" max="14345" width="15.83203125" style="370" customWidth="1"/>
    <col min="14346" max="14349" width="0" style="370" hidden="1" customWidth="1"/>
    <col min="14350" max="14350" width="6.1640625" style="370" customWidth="1"/>
    <col min="14351" max="14356" width="0" style="370" hidden="1" customWidth="1"/>
    <col min="14357" max="14592" width="9.33203125" style="370"/>
    <col min="14593" max="14593" width="6.5" style="370" customWidth="1"/>
    <col min="14594" max="14594" width="5.1640625" style="370" customWidth="1"/>
    <col min="14595" max="14595" width="5.5" style="370" customWidth="1"/>
    <col min="14596" max="14596" width="14.83203125" style="370" customWidth="1"/>
    <col min="14597" max="14597" width="64.83203125" style="370" customWidth="1"/>
    <col min="14598" max="14598" width="5.5" style="370" customWidth="1"/>
    <col min="14599" max="14599" width="11.5" style="370" customWidth="1"/>
    <col min="14600" max="14600" width="11.33203125" style="370" customWidth="1"/>
    <col min="14601" max="14601" width="15.83203125" style="370" customWidth="1"/>
    <col min="14602" max="14605" width="0" style="370" hidden="1" customWidth="1"/>
    <col min="14606" max="14606" width="6.1640625" style="370" customWidth="1"/>
    <col min="14607" max="14612" width="0" style="370" hidden="1" customWidth="1"/>
    <col min="14613" max="14848" width="9.33203125" style="370"/>
    <col min="14849" max="14849" width="6.5" style="370" customWidth="1"/>
    <col min="14850" max="14850" width="5.1640625" style="370" customWidth="1"/>
    <col min="14851" max="14851" width="5.5" style="370" customWidth="1"/>
    <col min="14852" max="14852" width="14.83203125" style="370" customWidth="1"/>
    <col min="14853" max="14853" width="64.83203125" style="370" customWidth="1"/>
    <col min="14854" max="14854" width="5.5" style="370" customWidth="1"/>
    <col min="14855" max="14855" width="11.5" style="370" customWidth="1"/>
    <col min="14856" max="14856" width="11.33203125" style="370" customWidth="1"/>
    <col min="14857" max="14857" width="15.83203125" style="370" customWidth="1"/>
    <col min="14858" max="14861" width="0" style="370" hidden="1" customWidth="1"/>
    <col min="14862" max="14862" width="6.1640625" style="370" customWidth="1"/>
    <col min="14863" max="14868" width="0" style="370" hidden="1" customWidth="1"/>
    <col min="14869" max="15104" width="9.33203125" style="370"/>
    <col min="15105" max="15105" width="6.5" style="370" customWidth="1"/>
    <col min="15106" max="15106" width="5.1640625" style="370" customWidth="1"/>
    <col min="15107" max="15107" width="5.5" style="370" customWidth="1"/>
    <col min="15108" max="15108" width="14.83203125" style="370" customWidth="1"/>
    <col min="15109" max="15109" width="64.83203125" style="370" customWidth="1"/>
    <col min="15110" max="15110" width="5.5" style="370" customWidth="1"/>
    <col min="15111" max="15111" width="11.5" style="370" customWidth="1"/>
    <col min="15112" max="15112" width="11.33203125" style="370" customWidth="1"/>
    <col min="15113" max="15113" width="15.83203125" style="370" customWidth="1"/>
    <col min="15114" max="15117" width="0" style="370" hidden="1" customWidth="1"/>
    <col min="15118" max="15118" width="6.1640625" style="370" customWidth="1"/>
    <col min="15119" max="15124" width="0" style="370" hidden="1" customWidth="1"/>
    <col min="15125" max="15360" width="9.33203125" style="370"/>
    <col min="15361" max="15361" width="6.5" style="370" customWidth="1"/>
    <col min="15362" max="15362" width="5.1640625" style="370" customWidth="1"/>
    <col min="15363" max="15363" width="5.5" style="370" customWidth="1"/>
    <col min="15364" max="15364" width="14.83203125" style="370" customWidth="1"/>
    <col min="15365" max="15365" width="64.83203125" style="370" customWidth="1"/>
    <col min="15366" max="15366" width="5.5" style="370" customWidth="1"/>
    <col min="15367" max="15367" width="11.5" style="370" customWidth="1"/>
    <col min="15368" max="15368" width="11.33203125" style="370" customWidth="1"/>
    <col min="15369" max="15369" width="15.83203125" style="370" customWidth="1"/>
    <col min="15370" max="15373" width="0" style="370" hidden="1" customWidth="1"/>
    <col min="15374" max="15374" width="6.1640625" style="370" customWidth="1"/>
    <col min="15375" max="15380" width="0" style="370" hidden="1" customWidth="1"/>
    <col min="15381" max="15616" width="9.33203125" style="370"/>
    <col min="15617" max="15617" width="6.5" style="370" customWidth="1"/>
    <col min="15618" max="15618" width="5.1640625" style="370" customWidth="1"/>
    <col min="15619" max="15619" width="5.5" style="370" customWidth="1"/>
    <col min="15620" max="15620" width="14.83203125" style="370" customWidth="1"/>
    <col min="15621" max="15621" width="64.83203125" style="370" customWidth="1"/>
    <col min="15622" max="15622" width="5.5" style="370" customWidth="1"/>
    <col min="15623" max="15623" width="11.5" style="370" customWidth="1"/>
    <col min="15624" max="15624" width="11.33203125" style="370" customWidth="1"/>
    <col min="15625" max="15625" width="15.83203125" style="370" customWidth="1"/>
    <col min="15626" max="15629" width="0" style="370" hidden="1" customWidth="1"/>
    <col min="15630" max="15630" width="6.1640625" style="370" customWidth="1"/>
    <col min="15631" max="15636" width="0" style="370" hidden="1" customWidth="1"/>
    <col min="15637" max="15872" width="9.33203125" style="370"/>
    <col min="15873" max="15873" width="6.5" style="370" customWidth="1"/>
    <col min="15874" max="15874" width="5.1640625" style="370" customWidth="1"/>
    <col min="15875" max="15875" width="5.5" style="370" customWidth="1"/>
    <col min="15876" max="15876" width="14.83203125" style="370" customWidth="1"/>
    <col min="15877" max="15877" width="64.83203125" style="370" customWidth="1"/>
    <col min="15878" max="15878" width="5.5" style="370" customWidth="1"/>
    <col min="15879" max="15879" width="11.5" style="370" customWidth="1"/>
    <col min="15880" max="15880" width="11.33203125" style="370" customWidth="1"/>
    <col min="15881" max="15881" width="15.83203125" style="370" customWidth="1"/>
    <col min="15882" max="15885" width="0" style="370" hidden="1" customWidth="1"/>
    <col min="15886" max="15886" width="6.1640625" style="370" customWidth="1"/>
    <col min="15887" max="15892" width="0" style="370" hidden="1" customWidth="1"/>
    <col min="15893" max="16128" width="9.33203125" style="370"/>
    <col min="16129" max="16129" width="6.5" style="370" customWidth="1"/>
    <col min="16130" max="16130" width="5.1640625" style="370" customWidth="1"/>
    <col min="16131" max="16131" width="5.5" style="370" customWidth="1"/>
    <col min="16132" max="16132" width="14.83203125" style="370" customWidth="1"/>
    <col min="16133" max="16133" width="64.83203125" style="370" customWidth="1"/>
    <col min="16134" max="16134" width="5.5" style="370" customWidth="1"/>
    <col min="16135" max="16135" width="11.5" style="370" customWidth="1"/>
    <col min="16136" max="16136" width="11.33203125" style="370" customWidth="1"/>
    <col min="16137" max="16137" width="15.83203125" style="370" customWidth="1"/>
    <col min="16138" max="16141" width="0" style="370" hidden="1" customWidth="1"/>
    <col min="16142" max="16142" width="6.1640625" style="370" customWidth="1"/>
    <col min="16143" max="16148" width="0" style="370" hidden="1" customWidth="1"/>
    <col min="16149" max="16384" width="9.33203125" style="370"/>
  </cols>
  <sheetData>
    <row r="1" spans="1:21" ht="18" customHeight="1" x14ac:dyDescent="0.25">
      <c r="A1" s="367" t="s">
        <v>127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  <c r="P1" s="369"/>
      <c r="Q1" s="368"/>
      <c r="R1" s="368"/>
      <c r="S1" s="368"/>
      <c r="T1" s="368"/>
    </row>
    <row r="2" spans="1:21" ht="11.25" customHeight="1" x14ac:dyDescent="0.2">
      <c r="A2" s="371" t="s">
        <v>18</v>
      </c>
      <c r="B2" s="372"/>
      <c r="C2" s="372" t="str">
        <f>'[1]Krycí list'!E5</f>
        <v>Změna užívání a stavební úpravy objektu</v>
      </c>
      <c r="D2" s="372"/>
      <c r="E2" s="372"/>
      <c r="F2" s="372"/>
      <c r="G2" s="372"/>
      <c r="H2" s="372"/>
      <c r="I2" s="372"/>
      <c r="J2" s="372"/>
      <c r="K2" s="372"/>
      <c r="L2" s="368"/>
      <c r="M2" s="368"/>
      <c r="N2" s="368"/>
      <c r="O2" s="369"/>
      <c r="P2" s="369"/>
      <c r="Q2" s="368"/>
      <c r="R2" s="368"/>
      <c r="S2" s="368"/>
      <c r="T2" s="368"/>
    </row>
    <row r="3" spans="1:21" ht="11.25" customHeight="1" x14ac:dyDescent="0.2">
      <c r="A3" s="371" t="s">
        <v>891</v>
      </c>
      <c r="B3" s="372"/>
      <c r="C3" s="372" t="str">
        <f>'[1]Krycí list'!E7</f>
        <v>Zařízení slaboproudé elektrotechniky</v>
      </c>
      <c r="D3" s="372"/>
      <c r="E3" s="372"/>
      <c r="F3" s="372"/>
      <c r="G3" s="372"/>
      <c r="H3" s="372"/>
      <c r="I3" s="372"/>
      <c r="J3" s="372"/>
      <c r="K3" s="372"/>
      <c r="L3" s="368"/>
      <c r="M3" s="368"/>
      <c r="N3" s="368"/>
      <c r="O3" s="369"/>
      <c r="P3" s="369"/>
      <c r="Q3" s="368"/>
      <c r="R3" s="368"/>
      <c r="S3" s="368"/>
      <c r="T3" s="368"/>
    </row>
    <row r="4" spans="1:21" ht="11.25" customHeight="1" x14ac:dyDescent="0.2">
      <c r="A4" s="371" t="s">
        <v>1343</v>
      </c>
      <c r="B4" s="372"/>
      <c r="C4" s="372" t="str">
        <f>'[1]Krycí list'!E9</f>
        <v xml:space="preserve"> </v>
      </c>
      <c r="D4" s="372"/>
      <c r="E4" s="372"/>
      <c r="F4" s="372"/>
      <c r="G4" s="372"/>
      <c r="H4" s="372"/>
      <c r="I4" s="372"/>
      <c r="J4" s="372"/>
      <c r="K4" s="372"/>
      <c r="L4" s="368"/>
      <c r="M4" s="368"/>
      <c r="N4" s="368"/>
      <c r="O4" s="369"/>
      <c r="P4" s="369"/>
      <c r="Q4" s="368"/>
      <c r="R4" s="368"/>
      <c r="S4" s="368"/>
      <c r="T4" s="368"/>
    </row>
    <row r="5" spans="1:21" ht="11.25" customHeight="1" x14ac:dyDescent="0.2">
      <c r="A5" s="372" t="s">
        <v>21</v>
      </c>
      <c r="B5" s="372"/>
      <c r="C5" s="372" t="str">
        <f>'[1]Krycí list'!P5</f>
        <v xml:space="preserve"> </v>
      </c>
      <c r="D5" s="372"/>
      <c r="E5" s="372"/>
      <c r="F5" s="372"/>
      <c r="G5" s="372"/>
      <c r="H5" s="372"/>
      <c r="I5" s="372"/>
      <c r="J5" s="372"/>
      <c r="K5" s="372"/>
      <c r="L5" s="368"/>
      <c r="M5" s="368"/>
      <c r="N5" s="368"/>
      <c r="O5" s="369"/>
      <c r="P5" s="369"/>
      <c r="Q5" s="368"/>
      <c r="R5" s="368"/>
      <c r="S5" s="368"/>
      <c r="T5" s="368"/>
    </row>
    <row r="6" spans="1:21" ht="6" customHeight="1" x14ac:dyDescent="0.2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68"/>
      <c r="M6" s="368"/>
      <c r="N6" s="368"/>
      <c r="O6" s="369"/>
      <c r="P6" s="369"/>
      <c r="Q6" s="368"/>
      <c r="R6" s="368"/>
      <c r="S6" s="368"/>
      <c r="T6" s="368"/>
    </row>
    <row r="7" spans="1:21" ht="11.25" customHeight="1" x14ac:dyDescent="0.2">
      <c r="A7" s="372" t="s">
        <v>30</v>
      </c>
      <c r="B7" s="372"/>
      <c r="C7" s="372" t="str">
        <f>'[1]Krycí list'!E26</f>
        <v>Město Kolín, Karlovo náměstí 78, Kolín I</v>
      </c>
      <c r="D7" s="372"/>
      <c r="E7" s="372"/>
      <c r="F7" s="372"/>
      <c r="G7" s="372"/>
      <c r="H7" s="372"/>
      <c r="I7" s="372"/>
      <c r="J7" s="372"/>
      <c r="K7" s="372"/>
      <c r="L7" s="368"/>
      <c r="M7" s="368"/>
      <c r="N7" s="368"/>
      <c r="O7" s="369"/>
      <c r="P7" s="369"/>
      <c r="Q7" s="368"/>
      <c r="R7" s="368"/>
      <c r="S7" s="368"/>
      <c r="T7" s="368"/>
    </row>
    <row r="8" spans="1:21" ht="11.25" customHeight="1" x14ac:dyDescent="0.2">
      <c r="A8" s="372" t="s">
        <v>34</v>
      </c>
      <c r="B8" s="372"/>
      <c r="C8" s="372" t="str">
        <f>'[1]Krycí list'!E28</f>
        <v>Bude vybrán ve výběrovém řízení</v>
      </c>
      <c r="D8" s="372"/>
      <c r="E8" s="372"/>
      <c r="F8" s="372"/>
      <c r="G8" s="372"/>
      <c r="H8" s="372"/>
      <c r="I8" s="372"/>
      <c r="J8" s="372"/>
      <c r="K8" s="372"/>
      <c r="L8" s="368"/>
      <c r="M8" s="368"/>
      <c r="N8" s="368"/>
      <c r="O8" s="369"/>
      <c r="P8" s="369"/>
      <c r="Q8" s="368"/>
      <c r="R8" s="368"/>
      <c r="S8" s="368"/>
      <c r="T8" s="368"/>
    </row>
    <row r="9" spans="1:21" ht="11.25" customHeight="1" x14ac:dyDescent="0.2">
      <c r="A9" s="372" t="s">
        <v>26</v>
      </c>
      <c r="B9" s="372"/>
      <c r="C9" s="372" t="s">
        <v>1344</v>
      </c>
      <c r="D9" s="372"/>
      <c r="E9" s="372"/>
      <c r="F9" s="372"/>
      <c r="G9" s="372"/>
      <c r="H9" s="372"/>
      <c r="I9" s="372"/>
      <c r="J9" s="372"/>
      <c r="K9" s="372"/>
      <c r="L9" s="368"/>
      <c r="M9" s="368"/>
      <c r="N9" s="368"/>
      <c r="O9" s="369"/>
      <c r="P9" s="369"/>
      <c r="Q9" s="368"/>
      <c r="R9" s="368"/>
      <c r="S9" s="368"/>
      <c r="T9" s="368"/>
    </row>
    <row r="10" spans="1:21" ht="5.25" customHeight="1" x14ac:dyDescent="0.2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9"/>
      <c r="P10" s="369"/>
      <c r="Q10" s="368"/>
      <c r="R10" s="368"/>
      <c r="S10" s="368"/>
      <c r="T10" s="368"/>
    </row>
    <row r="11" spans="1:21" ht="21.75" customHeight="1" x14ac:dyDescent="0.2">
      <c r="A11" s="373" t="s">
        <v>1345</v>
      </c>
      <c r="B11" s="374" t="s">
        <v>1346</v>
      </c>
      <c r="C11" s="374" t="s">
        <v>1347</v>
      </c>
      <c r="D11" s="374" t="s">
        <v>1348</v>
      </c>
      <c r="E11" s="374" t="s">
        <v>130</v>
      </c>
      <c r="F11" s="374" t="s">
        <v>131</v>
      </c>
      <c r="G11" s="374" t="s">
        <v>1349</v>
      </c>
      <c r="H11" s="374" t="s">
        <v>1350</v>
      </c>
      <c r="I11" s="374" t="s">
        <v>1351</v>
      </c>
      <c r="J11" s="374" t="s">
        <v>1352</v>
      </c>
      <c r="K11" s="374" t="s">
        <v>1353</v>
      </c>
      <c r="L11" s="374" t="s">
        <v>1354</v>
      </c>
      <c r="M11" s="374" t="s">
        <v>1355</v>
      </c>
      <c r="N11" s="374" t="s">
        <v>1356</v>
      </c>
      <c r="O11" s="375" t="s">
        <v>1357</v>
      </c>
      <c r="P11" s="376" t="s">
        <v>1358</v>
      </c>
      <c r="Q11" s="374"/>
      <c r="R11" s="374"/>
      <c r="S11" s="374"/>
      <c r="T11" s="377" t="s">
        <v>1359</v>
      </c>
      <c r="U11" s="378"/>
    </row>
    <row r="12" spans="1:21" ht="11.25" customHeight="1" x14ac:dyDescent="0.2">
      <c r="A12" s="379">
        <v>1</v>
      </c>
      <c r="B12" s="380">
        <v>2</v>
      </c>
      <c r="C12" s="380">
        <v>3</v>
      </c>
      <c r="D12" s="380">
        <v>4</v>
      </c>
      <c r="E12" s="380">
        <v>5</v>
      </c>
      <c r="F12" s="380">
        <v>6</v>
      </c>
      <c r="G12" s="380">
        <v>7</v>
      </c>
      <c r="H12" s="380">
        <v>8</v>
      </c>
      <c r="I12" s="380">
        <v>9</v>
      </c>
      <c r="J12" s="380"/>
      <c r="K12" s="380"/>
      <c r="L12" s="380"/>
      <c r="M12" s="380"/>
      <c r="N12" s="380">
        <v>10</v>
      </c>
      <c r="O12" s="381">
        <v>11</v>
      </c>
      <c r="P12" s="382">
        <v>12</v>
      </c>
      <c r="Q12" s="380"/>
      <c r="R12" s="380"/>
      <c r="S12" s="380"/>
      <c r="T12" s="383">
        <v>11</v>
      </c>
      <c r="U12" s="378"/>
    </row>
    <row r="13" spans="1:21" ht="3.75" customHeight="1" x14ac:dyDescent="0.2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9"/>
      <c r="P13" s="384"/>
      <c r="Q13" s="368"/>
      <c r="R13" s="368"/>
      <c r="S13" s="368"/>
      <c r="T13" s="368"/>
    </row>
    <row r="14" spans="1:21" s="389" customFormat="1" ht="12.75" customHeight="1" x14ac:dyDescent="0.3">
      <c r="A14" s="385"/>
      <c r="B14" s="386" t="s">
        <v>82</v>
      </c>
      <c r="C14" s="385"/>
      <c r="D14" s="385" t="s">
        <v>913</v>
      </c>
      <c r="E14" s="385" t="s">
        <v>914</v>
      </c>
      <c r="F14" s="385"/>
      <c r="G14" s="385"/>
      <c r="H14" s="385"/>
      <c r="I14" s="387">
        <f>I15</f>
        <v>0</v>
      </c>
      <c r="J14" s="385"/>
      <c r="K14" s="388">
        <f>K15</f>
        <v>0</v>
      </c>
      <c r="L14" s="385"/>
      <c r="M14" s="388">
        <f>M15</f>
        <v>0</v>
      </c>
      <c r="N14" s="385"/>
      <c r="P14" s="390" t="s">
        <v>83</v>
      </c>
    </row>
    <row r="15" spans="1:21" s="389" customFormat="1" ht="12.75" customHeight="1" x14ac:dyDescent="0.3">
      <c r="B15" s="391" t="s">
        <v>82</v>
      </c>
      <c r="D15" s="392" t="s">
        <v>1360</v>
      </c>
      <c r="E15" s="392" t="s">
        <v>1361</v>
      </c>
      <c r="I15" s="393">
        <f>I16</f>
        <v>0</v>
      </c>
      <c r="K15" s="394">
        <f>K16</f>
        <v>0</v>
      </c>
      <c r="M15" s="394">
        <f>M16</f>
        <v>0</v>
      </c>
      <c r="P15" s="392" t="s">
        <v>23</v>
      </c>
    </row>
    <row r="16" spans="1:21" s="403" customFormat="1" ht="24" customHeight="1" x14ac:dyDescent="0.3">
      <c r="A16" s="395" t="s">
        <v>23</v>
      </c>
      <c r="B16" s="395" t="s">
        <v>147</v>
      </c>
      <c r="C16" s="395" t="s">
        <v>1362</v>
      </c>
      <c r="D16" s="396" t="s">
        <v>1363</v>
      </c>
      <c r="E16" s="397" t="s">
        <v>1364</v>
      </c>
      <c r="F16" s="395" t="s">
        <v>175</v>
      </c>
      <c r="G16" s="398">
        <v>1</v>
      </c>
      <c r="H16" s="399">
        <v>0</v>
      </c>
      <c r="I16" s="399">
        <f>ROUND(G16*H16,2)</f>
        <v>0</v>
      </c>
      <c r="J16" s="400">
        <v>0</v>
      </c>
      <c r="K16" s="398">
        <f>G16*J16</f>
        <v>0</v>
      </c>
      <c r="L16" s="400">
        <v>0</v>
      </c>
      <c r="M16" s="398">
        <f>G16*L16</f>
        <v>0</v>
      </c>
      <c r="N16" s="401">
        <v>21</v>
      </c>
      <c r="O16" s="402">
        <v>16</v>
      </c>
      <c r="P16" s="403" t="s">
        <v>98</v>
      </c>
    </row>
    <row r="17" spans="1:16" s="389" customFormat="1" ht="12.75" customHeight="1" x14ac:dyDescent="0.3">
      <c r="B17" s="404" t="s">
        <v>82</v>
      </c>
      <c r="D17" s="390" t="s">
        <v>159</v>
      </c>
      <c r="E17" s="390" t="s">
        <v>1365</v>
      </c>
      <c r="I17" s="405">
        <f>I18+I32+I62</f>
        <v>0</v>
      </c>
      <c r="K17" s="406">
        <f>K18+K32+K62</f>
        <v>0</v>
      </c>
      <c r="M17" s="406">
        <f>M18+M32+M62</f>
        <v>0</v>
      </c>
      <c r="P17" s="390" t="s">
        <v>83</v>
      </c>
    </row>
    <row r="18" spans="1:16" s="389" customFormat="1" ht="12.75" customHeight="1" x14ac:dyDescent="0.3">
      <c r="B18" s="391" t="s">
        <v>82</v>
      </c>
      <c r="D18" s="392" t="s">
        <v>1366</v>
      </c>
      <c r="E18" s="392" t="s">
        <v>1367</v>
      </c>
      <c r="I18" s="393">
        <f>SUM(I19:I31)</f>
        <v>0</v>
      </c>
      <c r="K18" s="394">
        <f>SUM(K19:K31)</f>
        <v>0</v>
      </c>
      <c r="M18" s="394">
        <f>SUM(M19:M31)</f>
        <v>0</v>
      </c>
      <c r="P18" s="392" t="s">
        <v>23</v>
      </c>
    </row>
    <row r="19" spans="1:16" s="403" customFormat="1" ht="13.5" customHeight="1" x14ac:dyDescent="0.3">
      <c r="A19" s="395" t="s">
        <v>98</v>
      </c>
      <c r="B19" s="395" t="s">
        <v>147</v>
      </c>
      <c r="C19" s="395" t="s">
        <v>1368</v>
      </c>
      <c r="D19" s="396" t="s">
        <v>1369</v>
      </c>
      <c r="E19" s="397" t="s">
        <v>1370</v>
      </c>
      <c r="F19" s="395" t="s">
        <v>224</v>
      </c>
      <c r="G19" s="398">
        <v>350</v>
      </c>
      <c r="H19" s="399">
        <v>0</v>
      </c>
      <c r="I19" s="399">
        <f t="shared" ref="I19:I31" si="0">ROUND(G19*H19,2)</f>
        <v>0</v>
      </c>
      <c r="J19" s="400">
        <v>0</v>
      </c>
      <c r="K19" s="398">
        <f t="shared" ref="K19:K31" si="1">G19*J19</f>
        <v>0</v>
      </c>
      <c r="L19" s="400">
        <v>0</v>
      </c>
      <c r="M19" s="398">
        <f t="shared" ref="M19:M31" si="2">G19*L19</f>
        <v>0</v>
      </c>
      <c r="N19" s="401">
        <v>21</v>
      </c>
      <c r="O19" s="402">
        <v>64</v>
      </c>
      <c r="P19" s="403" t="s">
        <v>98</v>
      </c>
    </row>
    <row r="20" spans="1:16" s="403" customFormat="1" ht="13.5" customHeight="1" x14ac:dyDescent="0.3">
      <c r="A20" s="407" t="s">
        <v>370</v>
      </c>
      <c r="B20" s="407" t="s">
        <v>159</v>
      </c>
      <c r="C20" s="407" t="s">
        <v>1371</v>
      </c>
      <c r="D20" s="408" t="s">
        <v>1372</v>
      </c>
      <c r="E20" s="409" t="s">
        <v>1373</v>
      </c>
      <c r="F20" s="407" t="s">
        <v>224</v>
      </c>
      <c r="G20" s="410">
        <v>350</v>
      </c>
      <c r="H20" s="411">
        <v>0</v>
      </c>
      <c r="I20" s="411">
        <f t="shared" si="0"/>
        <v>0</v>
      </c>
      <c r="J20" s="412">
        <v>0</v>
      </c>
      <c r="K20" s="410">
        <f t="shared" si="1"/>
        <v>0</v>
      </c>
      <c r="L20" s="412">
        <v>0</v>
      </c>
      <c r="M20" s="410">
        <f t="shared" si="2"/>
        <v>0</v>
      </c>
      <c r="N20" s="413">
        <v>21</v>
      </c>
      <c r="O20" s="414">
        <v>256</v>
      </c>
      <c r="P20" s="415" t="s">
        <v>98</v>
      </c>
    </row>
    <row r="21" spans="1:16" s="403" customFormat="1" ht="13.5" customHeight="1" x14ac:dyDescent="0.3">
      <c r="A21" s="395" t="s">
        <v>149</v>
      </c>
      <c r="B21" s="395" t="s">
        <v>147</v>
      </c>
      <c r="C21" s="395" t="s">
        <v>1368</v>
      </c>
      <c r="D21" s="396" t="s">
        <v>1374</v>
      </c>
      <c r="E21" s="397" t="s">
        <v>1375</v>
      </c>
      <c r="F21" s="395" t="s">
        <v>224</v>
      </c>
      <c r="G21" s="398">
        <v>90</v>
      </c>
      <c r="H21" s="399">
        <v>0</v>
      </c>
      <c r="I21" s="399">
        <f t="shared" si="0"/>
        <v>0</v>
      </c>
      <c r="J21" s="400">
        <v>0</v>
      </c>
      <c r="K21" s="398">
        <f t="shared" si="1"/>
        <v>0</v>
      </c>
      <c r="L21" s="400">
        <v>0</v>
      </c>
      <c r="M21" s="398">
        <f t="shared" si="2"/>
        <v>0</v>
      </c>
      <c r="N21" s="401">
        <v>21</v>
      </c>
      <c r="O21" s="402">
        <v>64</v>
      </c>
      <c r="P21" s="403" t="s">
        <v>98</v>
      </c>
    </row>
    <row r="22" spans="1:16" s="403" customFormat="1" ht="13.5" customHeight="1" x14ac:dyDescent="0.3">
      <c r="A22" s="407" t="s">
        <v>182</v>
      </c>
      <c r="B22" s="407" t="s">
        <v>159</v>
      </c>
      <c r="C22" s="407" t="s">
        <v>1371</v>
      </c>
      <c r="D22" s="408" t="s">
        <v>1376</v>
      </c>
      <c r="E22" s="409" t="s">
        <v>1377</v>
      </c>
      <c r="F22" s="407" t="s">
        <v>224</v>
      </c>
      <c r="G22" s="410">
        <v>90</v>
      </c>
      <c r="H22" s="411">
        <v>0</v>
      </c>
      <c r="I22" s="411">
        <f t="shared" si="0"/>
        <v>0</v>
      </c>
      <c r="J22" s="412">
        <v>0</v>
      </c>
      <c r="K22" s="410">
        <f t="shared" si="1"/>
        <v>0</v>
      </c>
      <c r="L22" s="412">
        <v>0</v>
      </c>
      <c r="M22" s="410">
        <f t="shared" si="2"/>
        <v>0</v>
      </c>
      <c r="N22" s="413">
        <v>21</v>
      </c>
      <c r="O22" s="414">
        <v>256</v>
      </c>
      <c r="P22" s="415" t="s">
        <v>98</v>
      </c>
    </row>
    <row r="23" spans="1:16" s="403" customFormat="1" ht="13.5" customHeight="1" x14ac:dyDescent="0.3">
      <c r="A23" s="395" t="s">
        <v>177</v>
      </c>
      <c r="B23" s="395" t="s">
        <v>147</v>
      </c>
      <c r="C23" s="395" t="s">
        <v>1368</v>
      </c>
      <c r="D23" s="396" t="s">
        <v>1378</v>
      </c>
      <c r="E23" s="397" t="s">
        <v>1379</v>
      </c>
      <c r="F23" s="395" t="s">
        <v>224</v>
      </c>
      <c r="G23" s="398">
        <v>50</v>
      </c>
      <c r="H23" s="399">
        <v>0</v>
      </c>
      <c r="I23" s="399">
        <f t="shared" si="0"/>
        <v>0</v>
      </c>
      <c r="J23" s="400">
        <v>0</v>
      </c>
      <c r="K23" s="398">
        <f t="shared" si="1"/>
        <v>0</v>
      </c>
      <c r="L23" s="400">
        <v>0</v>
      </c>
      <c r="M23" s="398">
        <f t="shared" si="2"/>
        <v>0</v>
      </c>
      <c r="N23" s="401">
        <v>21</v>
      </c>
      <c r="O23" s="402">
        <v>64</v>
      </c>
      <c r="P23" s="403" t="s">
        <v>98</v>
      </c>
    </row>
    <row r="24" spans="1:16" s="403" customFormat="1" ht="13.5" customHeight="1" x14ac:dyDescent="0.3">
      <c r="A24" s="407" t="s">
        <v>431</v>
      </c>
      <c r="B24" s="407" t="s">
        <v>159</v>
      </c>
      <c r="C24" s="407" t="s">
        <v>1371</v>
      </c>
      <c r="D24" s="408" t="s">
        <v>1380</v>
      </c>
      <c r="E24" s="409" t="s">
        <v>1381</v>
      </c>
      <c r="F24" s="407" t="s">
        <v>224</v>
      </c>
      <c r="G24" s="410">
        <v>50</v>
      </c>
      <c r="H24" s="411">
        <v>0</v>
      </c>
      <c r="I24" s="411">
        <f t="shared" si="0"/>
        <v>0</v>
      </c>
      <c r="J24" s="412">
        <v>0</v>
      </c>
      <c r="K24" s="410">
        <f t="shared" si="1"/>
        <v>0</v>
      </c>
      <c r="L24" s="412">
        <v>0</v>
      </c>
      <c r="M24" s="410">
        <f t="shared" si="2"/>
        <v>0</v>
      </c>
      <c r="N24" s="413">
        <v>21</v>
      </c>
      <c r="O24" s="414">
        <v>256</v>
      </c>
      <c r="P24" s="415" t="s">
        <v>98</v>
      </c>
    </row>
    <row r="25" spans="1:16" s="403" customFormat="1" ht="24" customHeight="1" x14ac:dyDescent="0.3">
      <c r="A25" s="395" t="s">
        <v>160</v>
      </c>
      <c r="B25" s="395" t="s">
        <v>147</v>
      </c>
      <c r="C25" s="395" t="s">
        <v>1368</v>
      </c>
      <c r="D25" s="396" t="s">
        <v>1382</v>
      </c>
      <c r="E25" s="397" t="s">
        <v>1383</v>
      </c>
      <c r="F25" s="395" t="s">
        <v>175</v>
      </c>
      <c r="G25" s="398">
        <v>50</v>
      </c>
      <c r="H25" s="399">
        <v>0</v>
      </c>
      <c r="I25" s="399">
        <f t="shared" si="0"/>
        <v>0</v>
      </c>
      <c r="J25" s="400">
        <v>0</v>
      </c>
      <c r="K25" s="398">
        <f t="shared" si="1"/>
        <v>0</v>
      </c>
      <c r="L25" s="400">
        <v>0</v>
      </c>
      <c r="M25" s="398">
        <f t="shared" si="2"/>
        <v>0</v>
      </c>
      <c r="N25" s="401">
        <v>21</v>
      </c>
      <c r="O25" s="402">
        <v>64</v>
      </c>
      <c r="P25" s="403" t="s">
        <v>98</v>
      </c>
    </row>
    <row r="26" spans="1:16" s="403" customFormat="1" ht="13.5" customHeight="1" x14ac:dyDescent="0.3">
      <c r="A26" s="407" t="s">
        <v>955</v>
      </c>
      <c r="B26" s="407" t="s">
        <v>159</v>
      </c>
      <c r="C26" s="407" t="s">
        <v>1371</v>
      </c>
      <c r="D26" s="408" t="s">
        <v>1384</v>
      </c>
      <c r="E26" s="409" t="s">
        <v>1385</v>
      </c>
      <c r="F26" s="407" t="s">
        <v>1386</v>
      </c>
      <c r="G26" s="410">
        <v>50</v>
      </c>
      <c r="H26" s="411">
        <v>0</v>
      </c>
      <c r="I26" s="411">
        <f t="shared" si="0"/>
        <v>0</v>
      </c>
      <c r="J26" s="412">
        <v>0</v>
      </c>
      <c r="K26" s="410">
        <f t="shared" si="1"/>
        <v>0</v>
      </c>
      <c r="L26" s="412">
        <v>0</v>
      </c>
      <c r="M26" s="410">
        <f t="shared" si="2"/>
        <v>0</v>
      </c>
      <c r="N26" s="413">
        <v>21</v>
      </c>
      <c r="O26" s="414">
        <v>256</v>
      </c>
      <c r="P26" s="415" t="s">
        <v>98</v>
      </c>
    </row>
    <row r="27" spans="1:16" s="403" customFormat="1" ht="13.5" customHeight="1" x14ac:dyDescent="0.3">
      <c r="A27" s="395" t="s">
        <v>28</v>
      </c>
      <c r="B27" s="395" t="s">
        <v>147</v>
      </c>
      <c r="C27" s="395" t="s">
        <v>1368</v>
      </c>
      <c r="D27" s="396" t="s">
        <v>1387</v>
      </c>
      <c r="E27" s="397" t="s">
        <v>1388</v>
      </c>
      <c r="F27" s="395" t="s">
        <v>224</v>
      </c>
      <c r="G27" s="398">
        <v>10</v>
      </c>
      <c r="H27" s="399">
        <v>0</v>
      </c>
      <c r="I27" s="399">
        <f t="shared" si="0"/>
        <v>0</v>
      </c>
      <c r="J27" s="400">
        <v>0</v>
      </c>
      <c r="K27" s="398">
        <f t="shared" si="1"/>
        <v>0</v>
      </c>
      <c r="L27" s="400">
        <v>0</v>
      </c>
      <c r="M27" s="398">
        <f t="shared" si="2"/>
        <v>0</v>
      </c>
      <c r="N27" s="401">
        <v>21</v>
      </c>
      <c r="O27" s="402">
        <v>64</v>
      </c>
      <c r="P27" s="403" t="s">
        <v>98</v>
      </c>
    </row>
    <row r="28" spans="1:16" s="403" customFormat="1" ht="13.5" customHeight="1" x14ac:dyDescent="0.3">
      <c r="A28" s="407" t="s">
        <v>427</v>
      </c>
      <c r="B28" s="407" t="s">
        <v>159</v>
      </c>
      <c r="C28" s="407" t="s">
        <v>1371</v>
      </c>
      <c r="D28" s="408" t="s">
        <v>1389</v>
      </c>
      <c r="E28" s="409" t="s">
        <v>1390</v>
      </c>
      <c r="F28" s="407" t="s">
        <v>1386</v>
      </c>
      <c r="G28" s="410">
        <v>10</v>
      </c>
      <c r="H28" s="411">
        <v>0</v>
      </c>
      <c r="I28" s="411">
        <f t="shared" si="0"/>
        <v>0</v>
      </c>
      <c r="J28" s="412">
        <v>0</v>
      </c>
      <c r="K28" s="410">
        <f t="shared" si="1"/>
        <v>0</v>
      </c>
      <c r="L28" s="412">
        <v>0</v>
      </c>
      <c r="M28" s="410">
        <f t="shared" si="2"/>
        <v>0</v>
      </c>
      <c r="N28" s="413">
        <v>21</v>
      </c>
      <c r="O28" s="414">
        <v>256</v>
      </c>
      <c r="P28" s="415" t="s">
        <v>98</v>
      </c>
    </row>
    <row r="29" spans="1:16" s="403" customFormat="1" ht="13.5" customHeight="1" x14ac:dyDescent="0.3">
      <c r="A29" s="407" t="s">
        <v>153</v>
      </c>
      <c r="B29" s="407" t="s">
        <v>159</v>
      </c>
      <c r="C29" s="407" t="s">
        <v>1371</v>
      </c>
      <c r="D29" s="408" t="s">
        <v>1391</v>
      </c>
      <c r="E29" s="409" t="s">
        <v>1392</v>
      </c>
      <c r="F29" s="407" t="s">
        <v>1393</v>
      </c>
      <c r="G29" s="410">
        <v>1</v>
      </c>
      <c r="H29" s="411">
        <v>0</v>
      </c>
      <c r="I29" s="411">
        <f t="shared" si="0"/>
        <v>0</v>
      </c>
      <c r="J29" s="412">
        <v>0</v>
      </c>
      <c r="K29" s="410">
        <f t="shared" si="1"/>
        <v>0</v>
      </c>
      <c r="L29" s="412">
        <v>0</v>
      </c>
      <c r="M29" s="410">
        <f t="shared" si="2"/>
        <v>0</v>
      </c>
      <c r="N29" s="413">
        <v>21</v>
      </c>
      <c r="O29" s="414">
        <v>256</v>
      </c>
      <c r="P29" s="415" t="s">
        <v>98</v>
      </c>
    </row>
    <row r="30" spans="1:16" s="403" customFormat="1" ht="13.5" customHeight="1" x14ac:dyDescent="0.3">
      <c r="A30" s="395" t="s">
        <v>146</v>
      </c>
      <c r="B30" s="395" t="s">
        <v>147</v>
      </c>
      <c r="C30" s="395" t="s">
        <v>1394</v>
      </c>
      <c r="D30" s="396" t="s">
        <v>1395</v>
      </c>
      <c r="E30" s="397" t="s">
        <v>1396</v>
      </c>
      <c r="F30" s="395" t="s">
        <v>549</v>
      </c>
      <c r="G30" s="398">
        <v>48.99</v>
      </c>
      <c r="H30" s="399">
        <v>0</v>
      </c>
      <c r="I30" s="399">
        <f t="shared" si="0"/>
        <v>0</v>
      </c>
      <c r="J30" s="400">
        <v>0</v>
      </c>
      <c r="K30" s="398">
        <f t="shared" si="1"/>
        <v>0</v>
      </c>
      <c r="L30" s="400">
        <v>0</v>
      </c>
      <c r="M30" s="398">
        <f t="shared" si="2"/>
        <v>0</v>
      </c>
      <c r="N30" s="401">
        <v>21</v>
      </c>
      <c r="O30" s="402">
        <v>256</v>
      </c>
      <c r="P30" s="403" t="s">
        <v>98</v>
      </c>
    </row>
    <row r="31" spans="1:16" s="403" customFormat="1" ht="13.5" customHeight="1" x14ac:dyDescent="0.3">
      <c r="A31" s="395" t="s">
        <v>162</v>
      </c>
      <c r="B31" s="395" t="s">
        <v>147</v>
      </c>
      <c r="C31" s="395" t="s">
        <v>1394</v>
      </c>
      <c r="D31" s="396" t="s">
        <v>1397</v>
      </c>
      <c r="E31" s="397" t="s">
        <v>1398</v>
      </c>
      <c r="F31" s="395" t="s">
        <v>549</v>
      </c>
      <c r="G31" s="398">
        <v>194.11</v>
      </c>
      <c r="H31" s="399">
        <v>0</v>
      </c>
      <c r="I31" s="399">
        <f t="shared" si="0"/>
        <v>0</v>
      </c>
      <c r="J31" s="400">
        <v>0</v>
      </c>
      <c r="K31" s="398">
        <f t="shared" si="1"/>
        <v>0</v>
      </c>
      <c r="L31" s="400">
        <v>0</v>
      </c>
      <c r="M31" s="398">
        <f t="shared" si="2"/>
        <v>0</v>
      </c>
      <c r="N31" s="401">
        <v>21</v>
      </c>
      <c r="O31" s="402">
        <v>64</v>
      </c>
      <c r="P31" s="403" t="s">
        <v>98</v>
      </c>
    </row>
    <row r="32" spans="1:16" s="389" customFormat="1" ht="12.75" customHeight="1" x14ac:dyDescent="0.3">
      <c r="B32" s="391" t="s">
        <v>82</v>
      </c>
      <c r="D32" s="392" t="s">
        <v>1399</v>
      </c>
      <c r="E32" s="392" t="s">
        <v>1400</v>
      </c>
      <c r="I32" s="393">
        <f>SUM(I33:I61)</f>
        <v>0</v>
      </c>
      <c r="K32" s="394">
        <f>SUM(K33:K61)</f>
        <v>0</v>
      </c>
      <c r="M32" s="394">
        <f>SUM(M33:M61)</f>
        <v>0</v>
      </c>
      <c r="P32" s="392" t="s">
        <v>23</v>
      </c>
    </row>
    <row r="33" spans="1:16" s="403" customFormat="1" ht="13.5" customHeight="1" x14ac:dyDescent="0.3">
      <c r="A33" s="395" t="s">
        <v>10</v>
      </c>
      <c r="B33" s="395" t="s">
        <v>147</v>
      </c>
      <c r="C33" s="395" t="s">
        <v>1401</v>
      </c>
      <c r="D33" s="396" t="s">
        <v>1402</v>
      </c>
      <c r="E33" s="397" t="s">
        <v>1403</v>
      </c>
      <c r="F33" s="395" t="s">
        <v>224</v>
      </c>
      <c r="G33" s="398">
        <v>580</v>
      </c>
      <c r="H33" s="399">
        <v>0</v>
      </c>
      <c r="I33" s="399">
        <f t="shared" ref="I33:I61" si="3">ROUND(G33*H33,2)</f>
        <v>0</v>
      </c>
      <c r="J33" s="400">
        <v>0</v>
      </c>
      <c r="K33" s="398">
        <f t="shared" ref="K33:K61" si="4">G33*J33</f>
        <v>0</v>
      </c>
      <c r="L33" s="400">
        <v>0</v>
      </c>
      <c r="M33" s="398">
        <f t="shared" ref="M33:M61" si="5">G33*L33</f>
        <v>0</v>
      </c>
      <c r="N33" s="401">
        <v>21</v>
      </c>
      <c r="O33" s="402">
        <v>64</v>
      </c>
      <c r="P33" s="403" t="s">
        <v>98</v>
      </c>
    </row>
    <row r="34" spans="1:16" s="403" customFormat="1" ht="13.5" customHeight="1" x14ac:dyDescent="0.3">
      <c r="A34" s="407" t="s">
        <v>161</v>
      </c>
      <c r="B34" s="407" t="s">
        <v>159</v>
      </c>
      <c r="C34" s="407" t="s">
        <v>1371</v>
      </c>
      <c r="D34" s="408" t="s">
        <v>1404</v>
      </c>
      <c r="E34" s="409" t="s">
        <v>1405</v>
      </c>
      <c r="F34" s="407" t="s">
        <v>224</v>
      </c>
      <c r="G34" s="410">
        <v>50</v>
      </c>
      <c r="H34" s="411">
        <v>0</v>
      </c>
      <c r="I34" s="411">
        <f t="shared" si="3"/>
        <v>0</v>
      </c>
      <c r="J34" s="412">
        <v>0</v>
      </c>
      <c r="K34" s="410">
        <f t="shared" si="4"/>
        <v>0</v>
      </c>
      <c r="L34" s="412">
        <v>0</v>
      </c>
      <c r="M34" s="410">
        <f t="shared" si="5"/>
        <v>0</v>
      </c>
      <c r="N34" s="413">
        <v>21</v>
      </c>
      <c r="O34" s="414">
        <v>256</v>
      </c>
      <c r="P34" s="415" t="s">
        <v>98</v>
      </c>
    </row>
    <row r="35" spans="1:16" s="403" customFormat="1" ht="13.5" customHeight="1" x14ac:dyDescent="0.3">
      <c r="A35" s="407" t="s">
        <v>348</v>
      </c>
      <c r="B35" s="407" t="s">
        <v>159</v>
      </c>
      <c r="C35" s="407" t="s">
        <v>1371</v>
      </c>
      <c r="D35" s="408" t="s">
        <v>1406</v>
      </c>
      <c r="E35" s="409" t="s">
        <v>1407</v>
      </c>
      <c r="F35" s="407" t="s">
        <v>224</v>
      </c>
      <c r="G35" s="410">
        <v>350</v>
      </c>
      <c r="H35" s="411">
        <v>0</v>
      </c>
      <c r="I35" s="411">
        <f t="shared" si="3"/>
        <v>0</v>
      </c>
      <c r="J35" s="412">
        <v>0</v>
      </c>
      <c r="K35" s="410">
        <f t="shared" si="4"/>
        <v>0</v>
      </c>
      <c r="L35" s="412">
        <v>0</v>
      </c>
      <c r="M35" s="410">
        <f t="shared" si="5"/>
        <v>0</v>
      </c>
      <c r="N35" s="413">
        <v>21</v>
      </c>
      <c r="O35" s="414">
        <v>256</v>
      </c>
      <c r="P35" s="415" t="s">
        <v>98</v>
      </c>
    </row>
    <row r="36" spans="1:16" s="403" customFormat="1" ht="13.5" customHeight="1" x14ac:dyDescent="0.3">
      <c r="A36" s="407" t="s">
        <v>233</v>
      </c>
      <c r="B36" s="407" t="s">
        <v>159</v>
      </c>
      <c r="C36" s="407" t="s">
        <v>1371</v>
      </c>
      <c r="D36" s="408" t="s">
        <v>1408</v>
      </c>
      <c r="E36" s="409" t="s">
        <v>1409</v>
      </c>
      <c r="F36" s="407" t="s">
        <v>224</v>
      </c>
      <c r="G36" s="410">
        <v>180</v>
      </c>
      <c r="H36" s="411">
        <v>0</v>
      </c>
      <c r="I36" s="411">
        <f t="shared" si="3"/>
        <v>0</v>
      </c>
      <c r="J36" s="412">
        <v>0</v>
      </c>
      <c r="K36" s="410">
        <f t="shared" si="4"/>
        <v>0</v>
      </c>
      <c r="L36" s="412">
        <v>0</v>
      </c>
      <c r="M36" s="410">
        <f t="shared" si="5"/>
        <v>0</v>
      </c>
      <c r="N36" s="413">
        <v>21</v>
      </c>
      <c r="O36" s="414">
        <v>256</v>
      </c>
      <c r="P36" s="415" t="s">
        <v>98</v>
      </c>
    </row>
    <row r="37" spans="1:16" s="403" customFormat="1" ht="13.5" customHeight="1" x14ac:dyDescent="0.3">
      <c r="A37" s="395" t="s">
        <v>234</v>
      </c>
      <c r="B37" s="395" t="s">
        <v>147</v>
      </c>
      <c r="C37" s="395" t="s">
        <v>1401</v>
      </c>
      <c r="D37" s="396" t="s">
        <v>1410</v>
      </c>
      <c r="E37" s="397" t="s">
        <v>1411</v>
      </c>
      <c r="F37" s="395" t="s">
        <v>175</v>
      </c>
      <c r="G37" s="398">
        <v>1</v>
      </c>
      <c r="H37" s="399">
        <v>0</v>
      </c>
      <c r="I37" s="399">
        <f t="shared" si="3"/>
        <v>0</v>
      </c>
      <c r="J37" s="400">
        <v>0</v>
      </c>
      <c r="K37" s="398">
        <f t="shared" si="4"/>
        <v>0</v>
      </c>
      <c r="L37" s="400">
        <v>0</v>
      </c>
      <c r="M37" s="398">
        <f t="shared" si="5"/>
        <v>0</v>
      </c>
      <c r="N37" s="401">
        <v>21</v>
      </c>
      <c r="O37" s="402">
        <v>64</v>
      </c>
      <c r="P37" s="403" t="s">
        <v>98</v>
      </c>
    </row>
    <row r="38" spans="1:16" s="403" customFormat="1" ht="13.5" customHeight="1" x14ac:dyDescent="0.3">
      <c r="A38" s="407" t="s">
        <v>329</v>
      </c>
      <c r="B38" s="407" t="s">
        <v>159</v>
      </c>
      <c r="C38" s="407" t="s">
        <v>1371</v>
      </c>
      <c r="D38" s="408" t="s">
        <v>1412</v>
      </c>
      <c r="E38" s="409" t="s">
        <v>1413</v>
      </c>
      <c r="F38" s="407" t="s">
        <v>1386</v>
      </c>
      <c r="G38" s="410">
        <v>1</v>
      </c>
      <c r="H38" s="411">
        <v>0</v>
      </c>
      <c r="I38" s="411">
        <f t="shared" si="3"/>
        <v>0</v>
      </c>
      <c r="J38" s="412">
        <v>0</v>
      </c>
      <c r="K38" s="410">
        <f t="shared" si="4"/>
        <v>0</v>
      </c>
      <c r="L38" s="412">
        <v>0</v>
      </c>
      <c r="M38" s="410">
        <f t="shared" si="5"/>
        <v>0</v>
      </c>
      <c r="N38" s="413">
        <v>21</v>
      </c>
      <c r="O38" s="414">
        <v>256</v>
      </c>
      <c r="P38" s="415" t="s">
        <v>98</v>
      </c>
    </row>
    <row r="39" spans="1:16" s="403" customFormat="1" ht="13.5" customHeight="1" x14ac:dyDescent="0.3">
      <c r="A39" s="407" t="s">
        <v>9</v>
      </c>
      <c r="B39" s="407" t="s">
        <v>159</v>
      </c>
      <c r="C39" s="407" t="s">
        <v>1371</v>
      </c>
      <c r="D39" s="408" t="s">
        <v>1414</v>
      </c>
      <c r="E39" s="409" t="s">
        <v>1415</v>
      </c>
      <c r="F39" s="407" t="s">
        <v>1386</v>
      </c>
      <c r="G39" s="410">
        <v>1</v>
      </c>
      <c r="H39" s="411">
        <v>0</v>
      </c>
      <c r="I39" s="411">
        <f t="shared" si="3"/>
        <v>0</v>
      </c>
      <c r="J39" s="412">
        <v>0</v>
      </c>
      <c r="K39" s="410">
        <f t="shared" si="4"/>
        <v>0</v>
      </c>
      <c r="L39" s="412">
        <v>0</v>
      </c>
      <c r="M39" s="410">
        <f t="shared" si="5"/>
        <v>0</v>
      </c>
      <c r="N39" s="413">
        <v>21</v>
      </c>
      <c r="O39" s="414">
        <v>256</v>
      </c>
      <c r="P39" s="415" t="s">
        <v>98</v>
      </c>
    </row>
    <row r="40" spans="1:16" s="403" customFormat="1" ht="13.5" customHeight="1" x14ac:dyDescent="0.3">
      <c r="A40" s="407" t="s">
        <v>371</v>
      </c>
      <c r="B40" s="407" t="s">
        <v>159</v>
      </c>
      <c r="C40" s="407" t="s">
        <v>1371</v>
      </c>
      <c r="D40" s="408" t="s">
        <v>1416</v>
      </c>
      <c r="E40" s="409" t="s">
        <v>1417</v>
      </c>
      <c r="F40" s="407" t="s">
        <v>1386</v>
      </c>
      <c r="G40" s="410">
        <v>2</v>
      </c>
      <c r="H40" s="411">
        <v>0</v>
      </c>
      <c r="I40" s="411">
        <f t="shared" si="3"/>
        <v>0</v>
      </c>
      <c r="J40" s="412">
        <v>0</v>
      </c>
      <c r="K40" s="410">
        <f t="shared" si="4"/>
        <v>0</v>
      </c>
      <c r="L40" s="412">
        <v>0</v>
      </c>
      <c r="M40" s="410">
        <f t="shared" si="5"/>
        <v>0</v>
      </c>
      <c r="N40" s="413">
        <v>21</v>
      </c>
      <c r="O40" s="414">
        <v>256</v>
      </c>
      <c r="P40" s="415" t="s">
        <v>98</v>
      </c>
    </row>
    <row r="41" spans="1:16" s="403" customFormat="1" ht="13.5" customHeight="1" x14ac:dyDescent="0.3">
      <c r="A41" s="407" t="s">
        <v>372</v>
      </c>
      <c r="B41" s="407" t="s">
        <v>159</v>
      </c>
      <c r="C41" s="407" t="s">
        <v>1371</v>
      </c>
      <c r="D41" s="408" t="s">
        <v>1418</v>
      </c>
      <c r="E41" s="409" t="s">
        <v>1419</v>
      </c>
      <c r="F41" s="407" t="s">
        <v>1386</v>
      </c>
      <c r="G41" s="410">
        <v>1</v>
      </c>
      <c r="H41" s="411">
        <v>0</v>
      </c>
      <c r="I41" s="411">
        <f t="shared" si="3"/>
        <v>0</v>
      </c>
      <c r="J41" s="412">
        <v>0</v>
      </c>
      <c r="K41" s="410">
        <f t="shared" si="4"/>
        <v>0</v>
      </c>
      <c r="L41" s="412">
        <v>0</v>
      </c>
      <c r="M41" s="410">
        <f t="shared" si="5"/>
        <v>0</v>
      </c>
      <c r="N41" s="413">
        <v>21</v>
      </c>
      <c r="O41" s="414">
        <v>256</v>
      </c>
      <c r="P41" s="415" t="s">
        <v>98</v>
      </c>
    </row>
    <row r="42" spans="1:16" s="403" customFormat="1" ht="13.5" customHeight="1" x14ac:dyDescent="0.3">
      <c r="A42" s="407" t="s">
        <v>456</v>
      </c>
      <c r="B42" s="407" t="s">
        <v>159</v>
      </c>
      <c r="C42" s="407" t="s">
        <v>1371</v>
      </c>
      <c r="D42" s="408" t="s">
        <v>1420</v>
      </c>
      <c r="E42" s="409" t="s">
        <v>1421</v>
      </c>
      <c r="F42" s="407" t="s">
        <v>1386</v>
      </c>
      <c r="G42" s="410">
        <v>11</v>
      </c>
      <c r="H42" s="411">
        <v>0</v>
      </c>
      <c r="I42" s="411">
        <f t="shared" si="3"/>
        <v>0</v>
      </c>
      <c r="J42" s="412">
        <v>0</v>
      </c>
      <c r="K42" s="410">
        <f t="shared" si="4"/>
        <v>0</v>
      </c>
      <c r="L42" s="412">
        <v>0</v>
      </c>
      <c r="M42" s="410">
        <f t="shared" si="5"/>
        <v>0</v>
      </c>
      <c r="N42" s="413">
        <v>21</v>
      </c>
      <c r="O42" s="414">
        <v>256</v>
      </c>
      <c r="P42" s="415" t="s">
        <v>98</v>
      </c>
    </row>
    <row r="43" spans="1:16" s="403" customFormat="1" ht="13.5" customHeight="1" x14ac:dyDescent="0.3">
      <c r="A43" s="407" t="s">
        <v>457</v>
      </c>
      <c r="B43" s="407" t="s">
        <v>159</v>
      </c>
      <c r="C43" s="407" t="s">
        <v>1371</v>
      </c>
      <c r="D43" s="408" t="s">
        <v>1422</v>
      </c>
      <c r="E43" s="409" t="s">
        <v>1423</v>
      </c>
      <c r="F43" s="407" t="s">
        <v>1386</v>
      </c>
      <c r="G43" s="410">
        <v>16</v>
      </c>
      <c r="H43" s="411">
        <v>0</v>
      </c>
      <c r="I43" s="411">
        <f t="shared" si="3"/>
        <v>0</v>
      </c>
      <c r="J43" s="412">
        <v>0</v>
      </c>
      <c r="K43" s="410">
        <f t="shared" si="4"/>
        <v>0</v>
      </c>
      <c r="L43" s="412">
        <v>0</v>
      </c>
      <c r="M43" s="410">
        <f t="shared" si="5"/>
        <v>0</v>
      </c>
      <c r="N43" s="413">
        <v>21</v>
      </c>
      <c r="O43" s="414">
        <v>256</v>
      </c>
      <c r="P43" s="415" t="s">
        <v>98</v>
      </c>
    </row>
    <row r="44" spans="1:16" s="403" customFormat="1" ht="13.5" customHeight="1" x14ac:dyDescent="0.3">
      <c r="A44" s="407" t="s">
        <v>165</v>
      </c>
      <c r="B44" s="407" t="s">
        <v>159</v>
      </c>
      <c r="C44" s="407" t="s">
        <v>1371</v>
      </c>
      <c r="D44" s="408" t="s">
        <v>1424</v>
      </c>
      <c r="E44" s="409" t="s">
        <v>1425</v>
      </c>
      <c r="F44" s="407" t="s">
        <v>1386</v>
      </c>
      <c r="G44" s="410">
        <v>2</v>
      </c>
      <c r="H44" s="411">
        <v>0</v>
      </c>
      <c r="I44" s="411">
        <f t="shared" si="3"/>
        <v>0</v>
      </c>
      <c r="J44" s="412">
        <v>0</v>
      </c>
      <c r="K44" s="410">
        <f t="shared" si="4"/>
        <v>0</v>
      </c>
      <c r="L44" s="412">
        <v>0</v>
      </c>
      <c r="M44" s="410">
        <f t="shared" si="5"/>
        <v>0</v>
      </c>
      <c r="N44" s="413">
        <v>21</v>
      </c>
      <c r="O44" s="414">
        <v>256</v>
      </c>
      <c r="P44" s="415" t="s">
        <v>98</v>
      </c>
    </row>
    <row r="45" spans="1:16" s="403" customFormat="1" ht="13.5" customHeight="1" x14ac:dyDescent="0.3">
      <c r="A45" s="407" t="s">
        <v>157</v>
      </c>
      <c r="B45" s="407" t="s">
        <v>159</v>
      </c>
      <c r="C45" s="407" t="s">
        <v>1371</v>
      </c>
      <c r="D45" s="408" t="s">
        <v>1426</v>
      </c>
      <c r="E45" s="409" t="s">
        <v>1427</v>
      </c>
      <c r="F45" s="407" t="s">
        <v>1386</v>
      </c>
      <c r="G45" s="410">
        <v>5</v>
      </c>
      <c r="H45" s="411">
        <v>0</v>
      </c>
      <c r="I45" s="411">
        <f t="shared" si="3"/>
        <v>0</v>
      </c>
      <c r="J45" s="412">
        <v>0</v>
      </c>
      <c r="K45" s="410">
        <f t="shared" si="4"/>
        <v>0</v>
      </c>
      <c r="L45" s="412">
        <v>0</v>
      </c>
      <c r="M45" s="410">
        <f t="shared" si="5"/>
        <v>0</v>
      </c>
      <c r="N45" s="413">
        <v>21</v>
      </c>
      <c r="O45" s="414">
        <v>256</v>
      </c>
      <c r="P45" s="415" t="s">
        <v>98</v>
      </c>
    </row>
    <row r="46" spans="1:16" s="403" customFormat="1" ht="13.5" customHeight="1" x14ac:dyDescent="0.3">
      <c r="A46" s="407" t="s">
        <v>1036</v>
      </c>
      <c r="B46" s="407" t="s">
        <v>159</v>
      </c>
      <c r="C46" s="407" t="s">
        <v>1371</v>
      </c>
      <c r="D46" s="408" t="s">
        <v>1428</v>
      </c>
      <c r="E46" s="409" t="s">
        <v>1429</v>
      </c>
      <c r="F46" s="407" t="s">
        <v>1386</v>
      </c>
      <c r="G46" s="410">
        <v>1</v>
      </c>
      <c r="H46" s="411">
        <v>0</v>
      </c>
      <c r="I46" s="411">
        <f t="shared" si="3"/>
        <v>0</v>
      </c>
      <c r="J46" s="412">
        <v>0</v>
      </c>
      <c r="K46" s="410">
        <f t="shared" si="4"/>
        <v>0</v>
      </c>
      <c r="L46" s="412">
        <v>0</v>
      </c>
      <c r="M46" s="410">
        <f t="shared" si="5"/>
        <v>0</v>
      </c>
      <c r="N46" s="413">
        <v>21</v>
      </c>
      <c r="O46" s="414">
        <v>256</v>
      </c>
      <c r="P46" s="415" t="s">
        <v>98</v>
      </c>
    </row>
    <row r="47" spans="1:16" s="403" customFormat="1" ht="13.5" customHeight="1" x14ac:dyDescent="0.3">
      <c r="A47" s="395" t="s">
        <v>158</v>
      </c>
      <c r="B47" s="395" t="s">
        <v>147</v>
      </c>
      <c r="C47" s="395" t="s">
        <v>1401</v>
      </c>
      <c r="D47" s="396" t="s">
        <v>1430</v>
      </c>
      <c r="E47" s="397" t="s">
        <v>1431</v>
      </c>
      <c r="F47" s="395" t="s">
        <v>175</v>
      </c>
      <c r="G47" s="398">
        <v>1</v>
      </c>
      <c r="H47" s="399">
        <v>0</v>
      </c>
      <c r="I47" s="399">
        <f t="shared" si="3"/>
        <v>0</v>
      </c>
      <c r="J47" s="400">
        <v>0</v>
      </c>
      <c r="K47" s="398">
        <f t="shared" si="4"/>
        <v>0</v>
      </c>
      <c r="L47" s="400">
        <v>0</v>
      </c>
      <c r="M47" s="398">
        <f t="shared" si="5"/>
        <v>0</v>
      </c>
      <c r="N47" s="401">
        <v>21</v>
      </c>
      <c r="O47" s="402">
        <v>64</v>
      </c>
      <c r="P47" s="403" t="s">
        <v>98</v>
      </c>
    </row>
    <row r="48" spans="1:16" s="403" customFormat="1" ht="13.5" customHeight="1" x14ac:dyDescent="0.3">
      <c r="A48" s="395" t="s">
        <v>226</v>
      </c>
      <c r="B48" s="395" t="s">
        <v>147</v>
      </c>
      <c r="C48" s="395" t="s">
        <v>1401</v>
      </c>
      <c r="D48" s="396" t="s">
        <v>1432</v>
      </c>
      <c r="E48" s="397" t="s">
        <v>1433</v>
      </c>
      <c r="F48" s="395" t="s">
        <v>175</v>
      </c>
      <c r="G48" s="398">
        <v>1</v>
      </c>
      <c r="H48" s="399">
        <v>0</v>
      </c>
      <c r="I48" s="399">
        <f t="shared" si="3"/>
        <v>0</v>
      </c>
      <c r="J48" s="400">
        <v>0</v>
      </c>
      <c r="K48" s="398">
        <f t="shared" si="4"/>
        <v>0</v>
      </c>
      <c r="L48" s="400">
        <v>0</v>
      </c>
      <c r="M48" s="398">
        <f t="shared" si="5"/>
        <v>0</v>
      </c>
      <c r="N48" s="401">
        <v>21</v>
      </c>
      <c r="O48" s="402">
        <v>64</v>
      </c>
      <c r="P48" s="403" t="s">
        <v>98</v>
      </c>
    </row>
    <row r="49" spans="1:16" s="403" customFormat="1" ht="13.5" customHeight="1" x14ac:dyDescent="0.3">
      <c r="A49" s="407" t="s">
        <v>227</v>
      </c>
      <c r="B49" s="407" t="s">
        <v>159</v>
      </c>
      <c r="C49" s="407" t="s">
        <v>1371</v>
      </c>
      <c r="D49" s="408" t="s">
        <v>1434</v>
      </c>
      <c r="E49" s="409" t="s">
        <v>1435</v>
      </c>
      <c r="F49" s="407" t="s">
        <v>1386</v>
      </c>
      <c r="G49" s="410">
        <v>1</v>
      </c>
      <c r="H49" s="411">
        <v>0</v>
      </c>
      <c r="I49" s="411">
        <f t="shared" si="3"/>
        <v>0</v>
      </c>
      <c r="J49" s="412">
        <v>0</v>
      </c>
      <c r="K49" s="410">
        <f t="shared" si="4"/>
        <v>0</v>
      </c>
      <c r="L49" s="412">
        <v>0</v>
      </c>
      <c r="M49" s="410">
        <f t="shared" si="5"/>
        <v>0</v>
      </c>
      <c r="N49" s="413">
        <v>21</v>
      </c>
      <c r="O49" s="414">
        <v>256</v>
      </c>
      <c r="P49" s="415" t="s">
        <v>98</v>
      </c>
    </row>
    <row r="50" spans="1:16" s="403" customFormat="1" ht="13.5" customHeight="1" x14ac:dyDescent="0.3">
      <c r="A50" s="395" t="s">
        <v>222</v>
      </c>
      <c r="B50" s="395" t="s">
        <v>147</v>
      </c>
      <c r="C50" s="395" t="s">
        <v>1401</v>
      </c>
      <c r="D50" s="396" t="s">
        <v>1436</v>
      </c>
      <c r="E50" s="397" t="s">
        <v>1437</v>
      </c>
      <c r="F50" s="395" t="s">
        <v>175</v>
      </c>
      <c r="G50" s="398">
        <v>2</v>
      </c>
      <c r="H50" s="399">
        <v>0</v>
      </c>
      <c r="I50" s="399">
        <f t="shared" si="3"/>
        <v>0</v>
      </c>
      <c r="J50" s="400">
        <v>0</v>
      </c>
      <c r="K50" s="398">
        <f t="shared" si="4"/>
        <v>0</v>
      </c>
      <c r="L50" s="400">
        <v>0</v>
      </c>
      <c r="M50" s="398">
        <f t="shared" si="5"/>
        <v>0</v>
      </c>
      <c r="N50" s="401">
        <v>21</v>
      </c>
      <c r="O50" s="402">
        <v>64</v>
      </c>
      <c r="P50" s="403" t="s">
        <v>98</v>
      </c>
    </row>
    <row r="51" spans="1:16" s="403" customFormat="1" ht="13.5" customHeight="1" x14ac:dyDescent="0.3">
      <c r="A51" s="407" t="s">
        <v>223</v>
      </c>
      <c r="B51" s="407" t="s">
        <v>159</v>
      </c>
      <c r="C51" s="407" t="s">
        <v>1371</v>
      </c>
      <c r="D51" s="408" t="s">
        <v>1438</v>
      </c>
      <c r="E51" s="409" t="s">
        <v>1439</v>
      </c>
      <c r="F51" s="407" t="s">
        <v>1386</v>
      </c>
      <c r="G51" s="410">
        <v>2</v>
      </c>
      <c r="H51" s="411">
        <v>0</v>
      </c>
      <c r="I51" s="411">
        <f t="shared" si="3"/>
        <v>0</v>
      </c>
      <c r="J51" s="412">
        <v>0</v>
      </c>
      <c r="K51" s="410">
        <f t="shared" si="4"/>
        <v>0</v>
      </c>
      <c r="L51" s="412">
        <v>0</v>
      </c>
      <c r="M51" s="410">
        <f t="shared" si="5"/>
        <v>0</v>
      </c>
      <c r="N51" s="413">
        <v>21</v>
      </c>
      <c r="O51" s="414">
        <v>256</v>
      </c>
      <c r="P51" s="415" t="s">
        <v>98</v>
      </c>
    </row>
    <row r="52" spans="1:16" s="403" customFormat="1" ht="13.5" customHeight="1" x14ac:dyDescent="0.3">
      <c r="A52" s="395" t="s">
        <v>225</v>
      </c>
      <c r="B52" s="395" t="s">
        <v>147</v>
      </c>
      <c r="C52" s="395" t="s">
        <v>1401</v>
      </c>
      <c r="D52" s="396" t="s">
        <v>1440</v>
      </c>
      <c r="E52" s="397" t="s">
        <v>1441</v>
      </c>
      <c r="F52" s="395" t="s">
        <v>175</v>
      </c>
      <c r="G52" s="398">
        <v>1</v>
      </c>
      <c r="H52" s="399">
        <v>0</v>
      </c>
      <c r="I52" s="399">
        <f t="shared" si="3"/>
        <v>0</v>
      </c>
      <c r="J52" s="400">
        <v>0</v>
      </c>
      <c r="K52" s="398">
        <f t="shared" si="4"/>
        <v>0</v>
      </c>
      <c r="L52" s="400">
        <v>0</v>
      </c>
      <c r="M52" s="398">
        <f t="shared" si="5"/>
        <v>0</v>
      </c>
      <c r="N52" s="401">
        <v>21</v>
      </c>
      <c r="O52" s="402">
        <v>64</v>
      </c>
      <c r="P52" s="403" t="s">
        <v>98</v>
      </c>
    </row>
    <row r="53" spans="1:16" s="403" customFormat="1" ht="13.5" customHeight="1" x14ac:dyDescent="0.3">
      <c r="A53" s="407" t="s">
        <v>228</v>
      </c>
      <c r="B53" s="407" t="s">
        <v>159</v>
      </c>
      <c r="C53" s="407" t="s">
        <v>1371</v>
      </c>
      <c r="D53" s="408" t="s">
        <v>1442</v>
      </c>
      <c r="E53" s="409" t="s">
        <v>1443</v>
      </c>
      <c r="F53" s="407" t="s">
        <v>1386</v>
      </c>
      <c r="G53" s="410">
        <v>1</v>
      </c>
      <c r="H53" s="411">
        <v>0</v>
      </c>
      <c r="I53" s="411">
        <f t="shared" si="3"/>
        <v>0</v>
      </c>
      <c r="J53" s="412">
        <v>0</v>
      </c>
      <c r="K53" s="410">
        <f t="shared" si="4"/>
        <v>0</v>
      </c>
      <c r="L53" s="412">
        <v>0</v>
      </c>
      <c r="M53" s="410">
        <f t="shared" si="5"/>
        <v>0</v>
      </c>
      <c r="N53" s="413">
        <v>21</v>
      </c>
      <c r="O53" s="414">
        <v>256</v>
      </c>
      <c r="P53" s="415" t="s">
        <v>98</v>
      </c>
    </row>
    <row r="54" spans="1:16" s="403" customFormat="1" ht="13.5" customHeight="1" x14ac:dyDescent="0.3">
      <c r="A54" s="395" t="s">
        <v>156</v>
      </c>
      <c r="B54" s="395" t="s">
        <v>147</v>
      </c>
      <c r="C54" s="395" t="s">
        <v>1401</v>
      </c>
      <c r="D54" s="396" t="s">
        <v>1444</v>
      </c>
      <c r="E54" s="397" t="s">
        <v>1445</v>
      </c>
      <c r="F54" s="395" t="s">
        <v>175</v>
      </c>
      <c r="G54" s="398">
        <v>2</v>
      </c>
      <c r="H54" s="399">
        <v>0</v>
      </c>
      <c r="I54" s="399">
        <f t="shared" si="3"/>
        <v>0</v>
      </c>
      <c r="J54" s="400">
        <v>0</v>
      </c>
      <c r="K54" s="398">
        <f t="shared" si="4"/>
        <v>0</v>
      </c>
      <c r="L54" s="400">
        <v>0</v>
      </c>
      <c r="M54" s="398">
        <f t="shared" si="5"/>
        <v>0</v>
      </c>
      <c r="N54" s="401">
        <v>21</v>
      </c>
      <c r="O54" s="402">
        <v>64</v>
      </c>
      <c r="P54" s="403" t="s">
        <v>98</v>
      </c>
    </row>
    <row r="55" spans="1:16" s="403" customFormat="1" ht="13.5" customHeight="1" x14ac:dyDescent="0.3">
      <c r="A55" s="407" t="s">
        <v>152</v>
      </c>
      <c r="B55" s="407" t="s">
        <v>159</v>
      </c>
      <c r="C55" s="407" t="s">
        <v>1371</v>
      </c>
      <c r="D55" s="408" t="s">
        <v>1446</v>
      </c>
      <c r="E55" s="409" t="s">
        <v>1447</v>
      </c>
      <c r="F55" s="407" t="s">
        <v>1386</v>
      </c>
      <c r="G55" s="410">
        <v>2</v>
      </c>
      <c r="H55" s="411">
        <v>0</v>
      </c>
      <c r="I55" s="411">
        <f t="shared" si="3"/>
        <v>0</v>
      </c>
      <c r="J55" s="412">
        <v>0</v>
      </c>
      <c r="K55" s="410">
        <f t="shared" si="4"/>
        <v>0</v>
      </c>
      <c r="L55" s="412">
        <v>0</v>
      </c>
      <c r="M55" s="410">
        <f t="shared" si="5"/>
        <v>0</v>
      </c>
      <c r="N55" s="413">
        <v>21</v>
      </c>
      <c r="O55" s="414">
        <v>256</v>
      </c>
      <c r="P55" s="415" t="s">
        <v>98</v>
      </c>
    </row>
    <row r="56" spans="1:16" s="403" customFormat="1" ht="13.5" customHeight="1" x14ac:dyDescent="0.3">
      <c r="A56" s="395" t="s">
        <v>1078</v>
      </c>
      <c r="B56" s="395" t="s">
        <v>147</v>
      </c>
      <c r="C56" s="395" t="s">
        <v>1401</v>
      </c>
      <c r="D56" s="396" t="s">
        <v>1448</v>
      </c>
      <c r="E56" s="397" t="s">
        <v>1449</v>
      </c>
      <c r="F56" s="395" t="s">
        <v>175</v>
      </c>
      <c r="G56" s="398">
        <v>5</v>
      </c>
      <c r="H56" s="399">
        <v>0</v>
      </c>
      <c r="I56" s="399">
        <f t="shared" si="3"/>
        <v>0</v>
      </c>
      <c r="J56" s="400">
        <v>0</v>
      </c>
      <c r="K56" s="398">
        <f t="shared" si="4"/>
        <v>0</v>
      </c>
      <c r="L56" s="400">
        <v>0</v>
      </c>
      <c r="M56" s="398">
        <f t="shared" si="5"/>
        <v>0</v>
      </c>
      <c r="N56" s="401">
        <v>21</v>
      </c>
      <c r="O56" s="402">
        <v>64</v>
      </c>
      <c r="P56" s="403" t="s">
        <v>98</v>
      </c>
    </row>
    <row r="57" spans="1:16" s="403" customFormat="1" ht="24" customHeight="1" x14ac:dyDescent="0.3">
      <c r="A57" s="407" t="s">
        <v>1085</v>
      </c>
      <c r="B57" s="407" t="s">
        <v>159</v>
      </c>
      <c r="C57" s="407" t="s">
        <v>1371</v>
      </c>
      <c r="D57" s="408" t="s">
        <v>1450</v>
      </c>
      <c r="E57" s="409" t="s">
        <v>1451</v>
      </c>
      <c r="F57" s="407" t="s">
        <v>1386</v>
      </c>
      <c r="G57" s="410">
        <v>5</v>
      </c>
      <c r="H57" s="411">
        <v>0</v>
      </c>
      <c r="I57" s="411">
        <f t="shared" si="3"/>
        <v>0</v>
      </c>
      <c r="J57" s="412">
        <v>0</v>
      </c>
      <c r="K57" s="410">
        <f t="shared" si="4"/>
        <v>0</v>
      </c>
      <c r="L57" s="412">
        <v>0</v>
      </c>
      <c r="M57" s="410">
        <f t="shared" si="5"/>
        <v>0</v>
      </c>
      <c r="N57" s="413">
        <v>21</v>
      </c>
      <c r="O57" s="414">
        <v>256</v>
      </c>
      <c r="P57" s="415" t="s">
        <v>98</v>
      </c>
    </row>
    <row r="58" spans="1:16" s="403" customFormat="1" ht="13.5" customHeight="1" x14ac:dyDescent="0.3">
      <c r="A58" s="407" t="s">
        <v>168</v>
      </c>
      <c r="B58" s="407" t="s">
        <v>159</v>
      </c>
      <c r="C58" s="407" t="s">
        <v>1371</v>
      </c>
      <c r="D58" s="408" t="s">
        <v>1452</v>
      </c>
      <c r="E58" s="409" t="s">
        <v>1453</v>
      </c>
      <c r="F58" s="407" t="s">
        <v>1386</v>
      </c>
      <c r="G58" s="410">
        <v>5</v>
      </c>
      <c r="H58" s="411">
        <v>0</v>
      </c>
      <c r="I58" s="411">
        <f t="shared" si="3"/>
        <v>0</v>
      </c>
      <c r="J58" s="412">
        <v>0</v>
      </c>
      <c r="K58" s="410">
        <f t="shared" si="4"/>
        <v>0</v>
      </c>
      <c r="L58" s="412">
        <v>0</v>
      </c>
      <c r="M58" s="410">
        <f t="shared" si="5"/>
        <v>0</v>
      </c>
      <c r="N58" s="413">
        <v>21</v>
      </c>
      <c r="O58" s="414">
        <v>256</v>
      </c>
      <c r="P58" s="415" t="s">
        <v>98</v>
      </c>
    </row>
    <row r="59" spans="1:16" s="403" customFormat="1" ht="13.5" customHeight="1" x14ac:dyDescent="0.3">
      <c r="A59" s="407" t="s">
        <v>169</v>
      </c>
      <c r="B59" s="407" t="s">
        <v>159</v>
      </c>
      <c r="C59" s="407" t="s">
        <v>1371</v>
      </c>
      <c r="D59" s="408" t="s">
        <v>1454</v>
      </c>
      <c r="E59" s="409" t="s">
        <v>1455</v>
      </c>
      <c r="F59" s="407" t="s">
        <v>1386</v>
      </c>
      <c r="G59" s="410">
        <v>10</v>
      </c>
      <c r="H59" s="411">
        <v>0</v>
      </c>
      <c r="I59" s="411">
        <f t="shared" si="3"/>
        <v>0</v>
      </c>
      <c r="J59" s="412">
        <v>0</v>
      </c>
      <c r="K59" s="410">
        <f t="shared" si="4"/>
        <v>0</v>
      </c>
      <c r="L59" s="412">
        <v>0</v>
      </c>
      <c r="M59" s="410">
        <f t="shared" si="5"/>
        <v>0</v>
      </c>
      <c r="N59" s="413">
        <v>21</v>
      </c>
      <c r="O59" s="414">
        <v>256</v>
      </c>
      <c r="P59" s="415" t="s">
        <v>98</v>
      </c>
    </row>
    <row r="60" spans="1:16" s="403" customFormat="1" ht="13.5" customHeight="1" x14ac:dyDescent="0.3">
      <c r="A60" s="395" t="s">
        <v>170</v>
      </c>
      <c r="B60" s="395" t="s">
        <v>147</v>
      </c>
      <c r="C60" s="395" t="s">
        <v>1394</v>
      </c>
      <c r="D60" s="396" t="s">
        <v>1395</v>
      </c>
      <c r="E60" s="397" t="s">
        <v>1396</v>
      </c>
      <c r="F60" s="395" t="s">
        <v>549</v>
      </c>
      <c r="G60" s="398">
        <v>716.22</v>
      </c>
      <c r="H60" s="399">
        <v>0</v>
      </c>
      <c r="I60" s="399">
        <f t="shared" si="3"/>
        <v>0</v>
      </c>
      <c r="J60" s="400">
        <v>0</v>
      </c>
      <c r="K60" s="398">
        <f t="shared" si="4"/>
        <v>0</v>
      </c>
      <c r="L60" s="400">
        <v>0</v>
      </c>
      <c r="M60" s="398">
        <f t="shared" si="5"/>
        <v>0</v>
      </c>
      <c r="N60" s="401">
        <v>21</v>
      </c>
      <c r="O60" s="402">
        <v>256</v>
      </c>
      <c r="P60" s="403" t="s">
        <v>98</v>
      </c>
    </row>
    <row r="61" spans="1:16" s="403" customFormat="1" ht="13.5" customHeight="1" x14ac:dyDescent="0.3">
      <c r="A61" s="395" t="s">
        <v>167</v>
      </c>
      <c r="B61" s="395" t="s">
        <v>147</v>
      </c>
      <c r="C61" s="395" t="s">
        <v>1394</v>
      </c>
      <c r="D61" s="396" t="s">
        <v>1397</v>
      </c>
      <c r="E61" s="397" t="s">
        <v>1398</v>
      </c>
      <c r="F61" s="395" t="s">
        <v>549</v>
      </c>
      <c r="G61" s="398">
        <v>1169.32</v>
      </c>
      <c r="H61" s="399">
        <v>0</v>
      </c>
      <c r="I61" s="399">
        <f t="shared" si="3"/>
        <v>0</v>
      </c>
      <c r="J61" s="400">
        <v>0</v>
      </c>
      <c r="K61" s="398">
        <f t="shared" si="4"/>
        <v>0</v>
      </c>
      <c r="L61" s="400">
        <v>0</v>
      </c>
      <c r="M61" s="398">
        <f t="shared" si="5"/>
        <v>0</v>
      </c>
      <c r="N61" s="401">
        <v>21</v>
      </c>
      <c r="O61" s="402">
        <v>64</v>
      </c>
      <c r="P61" s="403" t="s">
        <v>98</v>
      </c>
    </row>
    <row r="62" spans="1:16" s="389" customFormat="1" ht="12.75" customHeight="1" x14ac:dyDescent="0.3">
      <c r="B62" s="391" t="s">
        <v>82</v>
      </c>
      <c r="D62" s="392" t="s">
        <v>1456</v>
      </c>
      <c r="E62" s="392" t="s">
        <v>1457</v>
      </c>
      <c r="I62" s="393">
        <f>SUM(I63:I71)</f>
        <v>0</v>
      </c>
      <c r="K62" s="394">
        <f>SUM(K63:K71)</f>
        <v>0</v>
      </c>
      <c r="M62" s="394">
        <f>SUM(M63:M71)</f>
        <v>0</v>
      </c>
      <c r="P62" s="392" t="s">
        <v>23</v>
      </c>
    </row>
    <row r="63" spans="1:16" s="403" customFormat="1" ht="13.5" customHeight="1" x14ac:dyDescent="0.3">
      <c r="A63" s="395" t="s">
        <v>216</v>
      </c>
      <c r="B63" s="395" t="s">
        <v>147</v>
      </c>
      <c r="C63" s="395" t="s">
        <v>1458</v>
      </c>
      <c r="D63" s="396" t="s">
        <v>1459</v>
      </c>
      <c r="E63" s="397" t="s">
        <v>1460</v>
      </c>
      <c r="F63" s="395" t="s">
        <v>1211</v>
      </c>
      <c r="G63" s="398">
        <v>10</v>
      </c>
      <c r="H63" s="399">
        <v>0</v>
      </c>
      <c r="I63" s="399">
        <f t="shared" ref="I63:I71" si="6">ROUND(G63*H63,2)</f>
        <v>0</v>
      </c>
      <c r="J63" s="400">
        <v>0</v>
      </c>
      <c r="K63" s="398">
        <f t="shared" ref="K63:K71" si="7">G63*J63</f>
        <v>0</v>
      </c>
      <c r="L63" s="400">
        <v>0</v>
      </c>
      <c r="M63" s="398">
        <f t="shared" ref="M63:M71" si="8">G63*L63</f>
        <v>0</v>
      </c>
      <c r="N63" s="401">
        <v>21</v>
      </c>
      <c r="O63" s="402">
        <v>64</v>
      </c>
      <c r="P63" s="403" t="s">
        <v>98</v>
      </c>
    </row>
    <row r="64" spans="1:16" s="403" customFormat="1" ht="13.5" customHeight="1" x14ac:dyDescent="0.3">
      <c r="A64" s="395" t="s">
        <v>218</v>
      </c>
      <c r="B64" s="395" t="s">
        <v>147</v>
      </c>
      <c r="C64" s="395" t="s">
        <v>1458</v>
      </c>
      <c r="D64" s="396" t="s">
        <v>1461</v>
      </c>
      <c r="E64" s="397" t="s">
        <v>1462</v>
      </c>
      <c r="F64" s="395" t="s">
        <v>1211</v>
      </c>
      <c r="G64" s="398">
        <v>10</v>
      </c>
      <c r="H64" s="399">
        <v>0</v>
      </c>
      <c r="I64" s="399">
        <f t="shared" si="6"/>
        <v>0</v>
      </c>
      <c r="J64" s="400">
        <v>0</v>
      </c>
      <c r="K64" s="398">
        <f t="shared" si="7"/>
        <v>0</v>
      </c>
      <c r="L64" s="400">
        <v>0</v>
      </c>
      <c r="M64" s="398">
        <f t="shared" si="8"/>
        <v>0</v>
      </c>
      <c r="N64" s="401">
        <v>21</v>
      </c>
      <c r="O64" s="402">
        <v>64</v>
      </c>
      <c r="P64" s="403" t="s">
        <v>98</v>
      </c>
    </row>
    <row r="65" spans="1:16" s="403" customFormat="1" ht="13.5" customHeight="1" x14ac:dyDescent="0.3">
      <c r="A65" s="395" t="s">
        <v>220</v>
      </c>
      <c r="B65" s="395" t="s">
        <v>147</v>
      </c>
      <c r="C65" s="395" t="s">
        <v>1458</v>
      </c>
      <c r="D65" s="396" t="s">
        <v>1463</v>
      </c>
      <c r="E65" s="397" t="s">
        <v>1464</v>
      </c>
      <c r="F65" s="395" t="s">
        <v>1211</v>
      </c>
      <c r="G65" s="398">
        <v>4</v>
      </c>
      <c r="H65" s="399">
        <v>0</v>
      </c>
      <c r="I65" s="399">
        <f t="shared" si="6"/>
        <v>0</v>
      </c>
      <c r="J65" s="400">
        <v>0</v>
      </c>
      <c r="K65" s="398">
        <f t="shared" si="7"/>
        <v>0</v>
      </c>
      <c r="L65" s="400">
        <v>0</v>
      </c>
      <c r="M65" s="398">
        <f t="shared" si="8"/>
        <v>0</v>
      </c>
      <c r="N65" s="401">
        <v>21</v>
      </c>
      <c r="O65" s="402">
        <v>64</v>
      </c>
      <c r="P65" s="403" t="s">
        <v>98</v>
      </c>
    </row>
    <row r="66" spans="1:16" s="403" customFormat="1" ht="13.5" customHeight="1" x14ac:dyDescent="0.3">
      <c r="A66" s="395" t="s">
        <v>183</v>
      </c>
      <c r="B66" s="395" t="s">
        <v>147</v>
      </c>
      <c r="C66" s="395" t="s">
        <v>1458</v>
      </c>
      <c r="D66" s="396" t="s">
        <v>1465</v>
      </c>
      <c r="E66" s="397" t="s">
        <v>1466</v>
      </c>
      <c r="F66" s="395" t="s">
        <v>1211</v>
      </c>
      <c r="G66" s="398">
        <v>16</v>
      </c>
      <c r="H66" s="399">
        <v>0</v>
      </c>
      <c r="I66" s="399">
        <f t="shared" si="6"/>
        <v>0</v>
      </c>
      <c r="J66" s="400">
        <v>0</v>
      </c>
      <c r="K66" s="398">
        <f t="shared" si="7"/>
        <v>0</v>
      </c>
      <c r="L66" s="400">
        <v>0</v>
      </c>
      <c r="M66" s="398">
        <f t="shared" si="8"/>
        <v>0</v>
      </c>
      <c r="N66" s="401">
        <v>21</v>
      </c>
      <c r="O66" s="402">
        <v>64</v>
      </c>
      <c r="P66" s="403" t="s">
        <v>98</v>
      </c>
    </row>
    <row r="67" spans="1:16" s="403" customFormat="1" ht="13.5" customHeight="1" x14ac:dyDescent="0.3">
      <c r="A67" s="395" t="s">
        <v>184</v>
      </c>
      <c r="B67" s="395" t="s">
        <v>147</v>
      </c>
      <c r="C67" s="395" t="s">
        <v>1458</v>
      </c>
      <c r="D67" s="396" t="s">
        <v>1467</v>
      </c>
      <c r="E67" s="397" t="s">
        <v>1468</v>
      </c>
      <c r="F67" s="395" t="s">
        <v>1211</v>
      </c>
      <c r="G67" s="398">
        <v>16</v>
      </c>
      <c r="H67" s="399">
        <v>0</v>
      </c>
      <c r="I67" s="399">
        <f t="shared" si="6"/>
        <v>0</v>
      </c>
      <c r="J67" s="400">
        <v>0</v>
      </c>
      <c r="K67" s="398">
        <f t="shared" si="7"/>
        <v>0</v>
      </c>
      <c r="L67" s="400">
        <v>0</v>
      </c>
      <c r="M67" s="398">
        <f t="shared" si="8"/>
        <v>0</v>
      </c>
      <c r="N67" s="401">
        <v>21</v>
      </c>
      <c r="O67" s="402">
        <v>64</v>
      </c>
      <c r="P67" s="403" t="s">
        <v>98</v>
      </c>
    </row>
    <row r="68" spans="1:16" s="403" customFormat="1" ht="13.5" customHeight="1" x14ac:dyDescent="0.3">
      <c r="A68" s="395" t="s">
        <v>217</v>
      </c>
      <c r="B68" s="395" t="s">
        <v>147</v>
      </c>
      <c r="C68" s="395" t="s">
        <v>1458</v>
      </c>
      <c r="D68" s="396" t="s">
        <v>1469</v>
      </c>
      <c r="E68" s="397" t="s">
        <v>1470</v>
      </c>
      <c r="F68" s="395" t="s">
        <v>1211</v>
      </c>
      <c r="G68" s="398">
        <v>24</v>
      </c>
      <c r="H68" s="399">
        <v>0</v>
      </c>
      <c r="I68" s="399">
        <f t="shared" si="6"/>
        <v>0</v>
      </c>
      <c r="J68" s="400">
        <v>0</v>
      </c>
      <c r="K68" s="398">
        <f t="shared" si="7"/>
        <v>0</v>
      </c>
      <c r="L68" s="400">
        <v>0</v>
      </c>
      <c r="M68" s="398">
        <f t="shared" si="8"/>
        <v>0</v>
      </c>
      <c r="N68" s="401">
        <v>21</v>
      </c>
      <c r="O68" s="402">
        <v>64</v>
      </c>
      <c r="P68" s="403" t="s">
        <v>98</v>
      </c>
    </row>
    <row r="69" spans="1:16" s="403" customFormat="1" ht="13.5" customHeight="1" x14ac:dyDescent="0.3">
      <c r="A69" s="395" t="s">
        <v>219</v>
      </c>
      <c r="B69" s="395" t="s">
        <v>147</v>
      </c>
      <c r="C69" s="395" t="s">
        <v>1458</v>
      </c>
      <c r="D69" s="396" t="s">
        <v>1471</v>
      </c>
      <c r="E69" s="397" t="s">
        <v>1472</v>
      </c>
      <c r="F69" s="395" t="s">
        <v>1211</v>
      </c>
      <c r="G69" s="398">
        <v>10</v>
      </c>
      <c r="H69" s="399">
        <v>0</v>
      </c>
      <c r="I69" s="399">
        <f t="shared" si="6"/>
        <v>0</v>
      </c>
      <c r="J69" s="400">
        <v>0</v>
      </c>
      <c r="K69" s="398">
        <f t="shared" si="7"/>
        <v>0</v>
      </c>
      <c r="L69" s="400">
        <v>0</v>
      </c>
      <c r="M69" s="398">
        <f t="shared" si="8"/>
        <v>0</v>
      </c>
      <c r="N69" s="401">
        <v>21</v>
      </c>
      <c r="O69" s="402">
        <v>64</v>
      </c>
      <c r="P69" s="403" t="s">
        <v>98</v>
      </c>
    </row>
    <row r="70" spans="1:16" s="403" customFormat="1" ht="24" customHeight="1" x14ac:dyDescent="0.3">
      <c r="A70" s="395" t="s">
        <v>221</v>
      </c>
      <c r="B70" s="395" t="s">
        <v>147</v>
      </c>
      <c r="C70" s="395" t="s">
        <v>1458</v>
      </c>
      <c r="D70" s="396" t="s">
        <v>1473</v>
      </c>
      <c r="E70" s="397" t="s">
        <v>1474</v>
      </c>
      <c r="F70" s="395" t="s">
        <v>1211</v>
      </c>
      <c r="G70" s="398">
        <v>24</v>
      </c>
      <c r="H70" s="399">
        <v>0</v>
      </c>
      <c r="I70" s="399">
        <f t="shared" si="6"/>
        <v>0</v>
      </c>
      <c r="J70" s="400">
        <v>0</v>
      </c>
      <c r="K70" s="398">
        <f t="shared" si="7"/>
        <v>0</v>
      </c>
      <c r="L70" s="400">
        <v>0</v>
      </c>
      <c r="M70" s="398">
        <f t="shared" si="8"/>
        <v>0</v>
      </c>
      <c r="N70" s="401">
        <v>21</v>
      </c>
      <c r="O70" s="402">
        <v>64</v>
      </c>
      <c r="P70" s="403" t="s">
        <v>98</v>
      </c>
    </row>
    <row r="71" spans="1:16" s="403" customFormat="1" ht="13.5" customHeight="1" x14ac:dyDescent="0.3">
      <c r="A71" s="395" t="s">
        <v>229</v>
      </c>
      <c r="B71" s="395" t="s">
        <v>147</v>
      </c>
      <c r="C71" s="395" t="s">
        <v>1458</v>
      </c>
      <c r="D71" s="396" t="s">
        <v>1475</v>
      </c>
      <c r="E71" s="397" t="s">
        <v>1476</v>
      </c>
      <c r="F71" s="395" t="s">
        <v>1211</v>
      </c>
      <c r="G71" s="398">
        <v>8</v>
      </c>
      <c r="H71" s="399">
        <v>0</v>
      </c>
      <c r="I71" s="399">
        <f t="shared" si="6"/>
        <v>0</v>
      </c>
      <c r="J71" s="400">
        <v>0</v>
      </c>
      <c r="K71" s="398">
        <f t="shared" si="7"/>
        <v>0</v>
      </c>
      <c r="L71" s="400">
        <v>0</v>
      </c>
      <c r="M71" s="398">
        <f t="shared" si="8"/>
        <v>0</v>
      </c>
      <c r="N71" s="401">
        <v>21</v>
      </c>
      <c r="O71" s="402">
        <v>64</v>
      </c>
      <c r="P71" s="403" t="s">
        <v>98</v>
      </c>
    </row>
    <row r="72" spans="1:16" s="389" customFormat="1" ht="12.75" customHeight="1" x14ac:dyDescent="0.3">
      <c r="B72" s="404" t="s">
        <v>82</v>
      </c>
      <c r="D72" s="390" t="s">
        <v>1477</v>
      </c>
      <c r="E72" s="390" t="s">
        <v>1478</v>
      </c>
      <c r="I72" s="405">
        <f>I73+I75+I77+I79</f>
        <v>0</v>
      </c>
      <c r="K72" s="406">
        <f>K73+K75+K77+K79</f>
        <v>0</v>
      </c>
      <c r="M72" s="406">
        <f>M73+M75+M77+M79</f>
        <v>0</v>
      </c>
      <c r="P72" s="390" t="s">
        <v>83</v>
      </c>
    </row>
    <row r="73" spans="1:16" s="389" customFormat="1" ht="12.75" customHeight="1" x14ac:dyDescent="0.3">
      <c r="B73" s="391" t="s">
        <v>82</v>
      </c>
      <c r="D73" s="392" t="s">
        <v>1479</v>
      </c>
      <c r="E73" s="392" t="s">
        <v>1478</v>
      </c>
      <c r="I73" s="393">
        <f>I74</f>
        <v>0</v>
      </c>
      <c r="K73" s="394">
        <f>K74</f>
        <v>0</v>
      </c>
      <c r="M73" s="394">
        <f>M74</f>
        <v>0</v>
      </c>
      <c r="P73" s="392" t="s">
        <v>23</v>
      </c>
    </row>
    <row r="74" spans="1:16" s="403" customFormat="1" ht="13.5" customHeight="1" x14ac:dyDescent="0.3">
      <c r="A74" s="395" t="s">
        <v>535</v>
      </c>
      <c r="B74" s="395" t="s">
        <v>147</v>
      </c>
      <c r="C74" s="395" t="s">
        <v>1458</v>
      </c>
      <c r="D74" s="396" t="s">
        <v>1480</v>
      </c>
      <c r="E74" s="397" t="s">
        <v>1481</v>
      </c>
      <c r="F74" s="395" t="s">
        <v>1393</v>
      </c>
      <c r="G74" s="398">
        <v>1</v>
      </c>
      <c r="H74" s="399">
        <v>0</v>
      </c>
      <c r="I74" s="399">
        <f>ROUND(G74*H74,2)</f>
        <v>0</v>
      </c>
      <c r="J74" s="400">
        <v>0</v>
      </c>
      <c r="K74" s="398">
        <f>G74*J74</f>
        <v>0</v>
      </c>
      <c r="L74" s="400">
        <v>0</v>
      </c>
      <c r="M74" s="398">
        <f>G74*L74</f>
        <v>0</v>
      </c>
      <c r="N74" s="401">
        <v>21</v>
      </c>
      <c r="O74" s="402">
        <v>512</v>
      </c>
      <c r="P74" s="403" t="s">
        <v>98</v>
      </c>
    </row>
    <row r="75" spans="1:16" s="389" customFormat="1" ht="12.75" customHeight="1" x14ac:dyDescent="0.3">
      <c r="B75" s="391" t="s">
        <v>82</v>
      </c>
      <c r="D75" s="392" t="s">
        <v>1482</v>
      </c>
      <c r="E75" s="392" t="s">
        <v>1483</v>
      </c>
      <c r="I75" s="393">
        <f>I76</f>
        <v>0</v>
      </c>
      <c r="K75" s="394">
        <f>K76</f>
        <v>0</v>
      </c>
      <c r="M75" s="394">
        <f>M76</f>
        <v>0</v>
      </c>
      <c r="P75" s="392" t="s">
        <v>23</v>
      </c>
    </row>
    <row r="76" spans="1:16" s="403" customFormat="1" ht="13.5" customHeight="1" x14ac:dyDescent="0.3">
      <c r="A76" s="395" t="s">
        <v>541</v>
      </c>
      <c r="B76" s="395" t="s">
        <v>147</v>
      </c>
      <c r="C76" s="395" t="s">
        <v>1458</v>
      </c>
      <c r="D76" s="396" t="s">
        <v>1484</v>
      </c>
      <c r="E76" s="397" t="s">
        <v>1485</v>
      </c>
      <c r="F76" s="395" t="s">
        <v>1393</v>
      </c>
      <c r="G76" s="398">
        <v>1</v>
      </c>
      <c r="H76" s="399">
        <v>0</v>
      </c>
      <c r="I76" s="399">
        <f>ROUND(G76*H76,2)</f>
        <v>0</v>
      </c>
      <c r="J76" s="400">
        <v>0</v>
      </c>
      <c r="K76" s="398">
        <f>G76*J76</f>
        <v>0</v>
      </c>
      <c r="L76" s="400">
        <v>0</v>
      </c>
      <c r="M76" s="398">
        <f>G76*L76</f>
        <v>0</v>
      </c>
      <c r="N76" s="401">
        <v>21</v>
      </c>
      <c r="O76" s="402">
        <v>512</v>
      </c>
      <c r="P76" s="403" t="s">
        <v>98</v>
      </c>
    </row>
    <row r="77" spans="1:16" s="389" customFormat="1" ht="12.75" customHeight="1" x14ac:dyDescent="0.3">
      <c r="B77" s="391" t="s">
        <v>82</v>
      </c>
      <c r="D77" s="392" t="s">
        <v>1486</v>
      </c>
      <c r="E77" s="392" t="s">
        <v>1487</v>
      </c>
      <c r="I77" s="393">
        <f>I78</f>
        <v>0</v>
      </c>
      <c r="K77" s="394">
        <f>K78</f>
        <v>0</v>
      </c>
      <c r="M77" s="394">
        <f>M78</f>
        <v>0</v>
      </c>
      <c r="P77" s="392" t="s">
        <v>23</v>
      </c>
    </row>
    <row r="78" spans="1:16" s="403" customFormat="1" ht="13.5" customHeight="1" x14ac:dyDescent="0.3">
      <c r="A78" s="395" t="s">
        <v>185</v>
      </c>
      <c r="B78" s="395" t="s">
        <v>147</v>
      </c>
      <c r="C78" s="395" t="s">
        <v>1458</v>
      </c>
      <c r="D78" s="396" t="s">
        <v>1488</v>
      </c>
      <c r="E78" s="397" t="s">
        <v>1489</v>
      </c>
      <c r="F78" s="395" t="s">
        <v>1393</v>
      </c>
      <c r="G78" s="398">
        <v>1</v>
      </c>
      <c r="H78" s="399">
        <v>0</v>
      </c>
      <c r="I78" s="399">
        <f>ROUND(G78*H78,2)</f>
        <v>0</v>
      </c>
      <c r="J78" s="400">
        <v>0</v>
      </c>
      <c r="K78" s="398">
        <f>G78*J78</f>
        <v>0</v>
      </c>
      <c r="L78" s="400">
        <v>0</v>
      </c>
      <c r="M78" s="398">
        <f>G78*L78</f>
        <v>0</v>
      </c>
      <c r="N78" s="401">
        <v>21</v>
      </c>
      <c r="O78" s="402">
        <v>512</v>
      </c>
      <c r="P78" s="403" t="s">
        <v>98</v>
      </c>
    </row>
    <row r="79" spans="1:16" s="389" customFormat="1" ht="12.75" customHeight="1" x14ac:dyDescent="0.3">
      <c r="B79" s="391" t="s">
        <v>82</v>
      </c>
      <c r="D79" s="392" t="s">
        <v>1490</v>
      </c>
      <c r="E79" s="392" t="s">
        <v>1491</v>
      </c>
      <c r="I79" s="393">
        <f>SUM(I80:I85)</f>
        <v>0</v>
      </c>
      <c r="K79" s="394">
        <f>SUM(K80:K85)</f>
        <v>0</v>
      </c>
      <c r="M79" s="394">
        <f>SUM(M80:M85)</f>
        <v>0</v>
      </c>
      <c r="P79" s="392" t="s">
        <v>23</v>
      </c>
    </row>
    <row r="80" spans="1:16" s="403" customFormat="1" ht="34.5" customHeight="1" x14ac:dyDescent="0.3">
      <c r="A80" s="395" t="s">
        <v>383</v>
      </c>
      <c r="B80" s="395" t="s">
        <v>147</v>
      </c>
      <c r="C80" s="395" t="s">
        <v>1458</v>
      </c>
      <c r="D80" s="396" t="s">
        <v>1492</v>
      </c>
      <c r="E80" s="397" t="s">
        <v>1493</v>
      </c>
      <c r="F80" s="395"/>
      <c r="G80" s="398">
        <v>0</v>
      </c>
      <c r="H80" s="399">
        <v>0</v>
      </c>
      <c r="I80" s="399">
        <f t="shared" ref="I80:I85" si="9">ROUND(G80*H80,2)</f>
        <v>0</v>
      </c>
      <c r="J80" s="400">
        <v>0</v>
      </c>
      <c r="K80" s="398">
        <f t="shared" ref="K80:K85" si="10">G80*J80</f>
        <v>0</v>
      </c>
      <c r="L80" s="400">
        <v>0</v>
      </c>
      <c r="M80" s="398">
        <f t="shared" ref="M80:M85" si="11">G80*L80</f>
        <v>0</v>
      </c>
      <c r="N80" s="401">
        <v>21</v>
      </c>
      <c r="O80" s="402">
        <v>512</v>
      </c>
      <c r="P80" s="403" t="s">
        <v>98</v>
      </c>
    </row>
    <row r="81" spans="1:16" s="403" customFormat="1" ht="34.5" customHeight="1" x14ac:dyDescent="0.3">
      <c r="A81" s="395" t="s">
        <v>444</v>
      </c>
      <c r="B81" s="395" t="s">
        <v>147</v>
      </c>
      <c r="C81" s="395" t="s">
        <v>1458</v>
      </c>
      <c r="D81" s="396" t="s">
        <v>1494</v>
      </c>
      <c r="E81" s="397" t="s">
        <v>1495</v>
      </c>
      <c r="F81" s="395"/>
      <c r="G81" s="398">
        <v>0</v>
      </c>
      <c r="H81" s="399">
        <v>0</v>
      </c>
      <c r="I81" s="399">
        <f t="shared" si="9"/>
        <v>0</v>
      </c>
      <c r="J81" s="400">
        <v>0</v>
      </c>
      <c r="K81" s="398">
        <f t="shared" si="10"/>
        <v>0</v>
      </c>
      <c r="L81" s="400">
        <v>0</v>
      </c>
      <c r="M81" s="398">
        <f t="shared" si="11"/>
        <v>0</v>
      </c>
      <c r="N81" s="401">
        <v>21</v>
      </c>
      <c r="O81" s="402">
        <v>512</v>
      </c>
      <c r="P81" s="403" t="s">
        <v>98</v>
      </c>
    </row>
    <row r="82" spans="1:16" s="403" customFormat="1" ht="55.5" customHeight="1" x14ac:dyDescent="0.3">
      <c r="A82" s="395" t="s">
        <v>451</v>
      </c>
      <c r="B82" s="395" t="s">
        <v>147</v>
      </c>
      <c r="C82" s="395" t="s">
        <v>1458</v>
      </c>
      <c r="D82" s="396" t="s">
        <v>1496</v>
      </c>
      <c r="E82" s="397" t="s">
        <v>1497</v>
      </c>
      <c r="F82" s="395"/>
      <c r="G82" s="398">
        <v>0</v>
      </c>
      <c r="H82" s="399">
        <v>0</v>
      </c>
      <c r="I82" s="399">
        <f t="shared" si="9"/>
        <v>0</v>
      </c>
      <c r="J82" s="400">
        <v>0</v>
      </c>
      <c r="K82" s="398">
        <f t="shared" si="10"/>
        <v>0</v>
      </c>
      <c r="L82" s="400">
        <v>0</v>
      </c>
      <c r="M82" s="398">
        <f t="shared" si="11"/>
        <v>0</v>
      </c>
      <c r="N82" s="401">
        <v>21</v>
      </c>
      <c r="O82" s="402">
        <v>512</v>
      </c>
      <c r="P82" s="403" t="s">
        <v>98</v>
      </c>
    </row>
    <row r="83" spans="1:16" s="403" customFormat="1" ht="45" customHeight="1" x14ac:dyDescent="0.3">
      <c r="A83" s="395" t="s">
        <v>661</v>
      </c>
      <c r="B83" s="395" t="s">
        <v>147</v>
      </c>
      <c r="C83" s="395" t="s">
        <v>1458</v>
      </c>
      <c r="D83" s="396" t="s">
        <v>1498</v>
      </c>
      <c r="E83" s="397" t="s">
        <v>1499</v>
      </c>
      <c r="F83" s="395"/>
      <c r="G83" s="398">
        <v>0</v>
      </c>
      <c r="H83" s="399">
        <v>0</v>
      </c>
      <c r="I83" s="399">
        <f t="shared" si="9"/>
        <v>0</v>
      </c>
      <c r="J83" s="400">
        <v>0</v>
      </c>
      <c r="K83" s="398">
        <f t="shared" si="10"/>
        <v>0</v>
      </c>
      <c r="L83" s="400">
        <v>0</v>
      </c>
      <c r="M83" s="398">
        <f t="shared" si="11"/>
        <v>0</v>
      </c>
      <c r="N83" s="401">
        <v>21</v>
      </c>
      <c r="O83" s="402">
        <v>512</v>
      </c>
      <c r="P83" s="403" t="s">
        <v>98</v>
      </c>
    </row>
    <row r="84" spans="1:16" s="403" customFormat="1" ht="55.5" customHeight="1" x14ac:dyDescent="0.3">
      <c r="A84" s="395" t="s">
        <v>393</v>
      </c>
      <c r="B84" s="395" t="s">
        <v>147</v>
      </c>
      <c r="C84" s="395" t="s">
        <v>1458</v>
      </c>
      <c r="D84" s="396" t="s">
        <v>1500</v>
      </c>
      <c r="E84" s="397" t="s">
        <v>1501</v>
      </c>
      <c r="F84" s="395"/>
      <c r="G84" s="398">
        <v>0</v>
      </c>
      <c r="H84" s="399">
        <v>0</v>
      </c>
      <c r="I84" s="399">
        <f t="shared" si="9"/>
        <v>0</v>
      </c>
      <c r="J84" s="400">
        <v>0</v>
      </c>
      <c r="K84" s="398">
        <f t="shared" si="10"/>
        <v>0</v>
      </c>
      <c r="L84" s="400">
        <v>0</v>
      </c>
      <c r="M84" s="398">
        <f t="shared" si="11"/>
        <v>0</v>
      </c>
      <c r="N84" s="401">
        <v>21</v>
      </c>
      <c r="O84" s="402">
        <v>512</v>
      </c>
      <c r="P84" s="403" t="s">
        <v>98</v>
      </c>
    </row>
    <row r="85" spans="1:16" s="403" customFormat="1" ht="24" customHeight="1" x14ac:dyDescent="0.3">
      <c r="A85" s="395" t="s">
        <v>653</v>
      </c>
      <c r="B85" s="395" t="s">
        <v>147</v>
      </c>
      <c r="C85" s="395" t="s">
        <v>1458</v>
      </c>
      <c r="D85" s="396" t="s">
        <v>1502</v>
      </c>
      <c r="E85" s="397" t="s">
        <v>1503</v>
      </c>
      <c r="F85" s="395"/>
      <c r="G85" s="398">
        <v>0</v>
      </c>
      <c r="H85" s="399">
        <v>0</v>
      </c>
      <c r="I85" s="399">
        <f t="shared" si="9"/>
        <v>0</v>
      </c>
      <c r="J85" s="400">
        <v>0</v>
      </c>
      <c r="K85" s="398">
        <f t="shared" si="10"/>
        <v>0</v>
      </c>
      <c r="L85" s="400">
        <v>0</v>
      </c>
      <c r="M85" s="398">
        <f t="shared" si="11"/>
        <v>0</v>
      </c>
      <c r="N85" s="401">
        <v>21</v>
      </c>
      <c r="O85" s="402">
        <v>512</v>
      </c>
      <c r="P85" s="403" t="s">
        <v>98</v>
      </c>
    </row>
    <row r="86" spans="1:16" s="416" customFormat="1" ht="12.75" customHeight="1" x14ac:dyDescent="0.3">
      <c r="E86" s="417" t="s">
        <v>1504</v>
      </c>
      <c r="I86" s="418">
        <f>I14+I17+I72</f>
        <v>0</v>
      </c>
      <c r="K86" s="419">
        <f>K14+K17+K72</f>
        <v>0</v>
      </c>
      <c r="M86" s="419">
        <f>M14+M17+M72</f>
        <v>0</v>
      </c>
    </row>
  </sheetData>
  <printOptions horizontalCentered="1"/>
  <pageMargins left="0.59055119752883911" right="0.59055119752883911" top="0.59055119752883911" bottom="0.59055119752883911" header="0" footer="0"/>
  <pageSetup paperSize="9" scale="84" fitToHeight="99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workbookViewId="0">
      <pane ySplit="13" topLeftCell="A118" activePane="bottomLeft" state="frozenSplit"/>
      <selection pane="bottomLeft" activeCell="H123" sqref="H123"/>
    </sheetView>
  </sheetViews>
  <sheetFormatPr defaultRowHeight="11.25" customHeight="1" x14ac:dyDescent="0.3"/>
  <cols>
    <col min="1" max="1" width="6.5" style="370" customWidth="1"/>
    <col min="2" max="2" width="5.1640625" style="370" customWidth="1"/>
    <col min="3" max="3" width="5.5" style="370" customWidth="1"/>
    <col min="4" max="4" width="14.83203125" style="370" customWidth="1"/>
    <col min="5" max="5" width="64.83203125" style="370" customWidth="1"/>
    <col min="6" max="6" width="5.5" style="370" customWidth="1"/>
    <col min="7" max="7" width="11.5" style="370" customWidth="1"/>
    <col min="8" max="8" width="11.33203125" style="370" customWidth="1"/>
    <col min="9" max="9" width="15.83203125" style="370" customWidth="1"/>
    <col min="10" max="10" width="12.33203125" style="370" hidden="1" customWidth="1"/>
    <col min="11" max="11" width="12.6640625" style="370" hidden="1" customWidth="1"/>
    <col min="12" max="12" width="11.33203125" style="370" hidden="1" customWidth="1"/>
    <col min="13" max="13" width="13.5" style="370" hidden="1" customWidth="1"/>
    <col min="14" max="14" width="6.1640625" style="370" customWidth="1"/>
    <col min="15" max="15" width="8.1640625" style="370" hidden="1" customWidth="1"/>
    <col min="16" max="16" width="8.5" style="370" hidden="1" customWidth="1"/>
    <col min="17" max="19" width="10.6640625" style="370" hidden="1" customWidth="1"/>
    <col min="20" max="20" width="0" style="370" hidden="1" customWidth="1"/>
    <col min="21" max="256" width="9.33203125" style="370"/>
    <col min="257" max="257" width="6.5" style="370" customWidth="1"/>
    <col min="258" max="258" width="5.1640625" style="370" customWidth="1"/>
    <col min="259" max="259" width="5.5" style="370" customWidth="1"/>
    <col min="260" max="260" width="14.83203125" style="370" customWidth="1"/>
    <col min="261" max="261" width="64.83203125" style="370" customWidth="1"/>
    <col min="262" max="262" width="5.5" style="370" customWidth="1"/>
    <col min="263" max="263" width="11.5" style="370" customWidth="1"/>
    <col min="264" max="264" width="11.33203125" style="370" customWidth="1"/>
    <col min="265" max="265" width="15.83203125" style="370" customWidth="1"/>
    <col min="266" max="269" width="0" style="370" hidden="1" customWidth="1"/>
    <col min="270" max="270" width="6.1640625" style="370" customWidth="1"/>
    <col min="271" max="276" width="0" style="370" hidden="1" customWidth="1"/>
    <col min="277" max="512" width="9.33203125" style="370"/>
    <col min="513" max="513" width="6.5" style="370" customWidth="1"/>
    <col min="514" max="514" width="5.1640625" style="370" customWidth="1"/>
    <col min="515" max="515" width="5.5" style="370" customWidth="1"/>
    <col min="516" max="516" width="14.83203125" style="370" customWidth="1"/>
    <col min="517" max="517" width="64.83203125" style="370" customWidth="1"/>
    <col min="518" max="518" width="5.5" style="370" customWidth="1"/>
    <col min="519" max="519" width="11.5" style="370" customWidth="1"/>
    <col min="520" max="520" width="11.33203125" style="370" customWidth="1"/>
    <col min="521" max="521" width="15.83203125" style="370" customWidth="1"/>
    <col min="522" max="525" width="0" style="370" hidden="1" customWidth="1"/>
    <col min="526" max="526" width="6.1640625" style="370" customWidth="1"/>
    <col min="527" max="532" width="0" style="370" hidden="1" customWidth="1"/>
    <col min="533" max="768" width="9.33203125" style="370"/>
    <col min="769" max="769" width="6.5" style="370" customWidth="1"/>
    <col min="770" max="770" width="5.1640625" style="370" customWidth="1"/>
    <col min="771" max="771" width="5.5" style="370" customWidth="1"/>
    <col min="772" max="772" width="14.83203125" style="370" customWidth="1"/>
    <col min="773" max="773" width="64.83203125" style="370" customWidth="1"/>
    <col min="774" max="774" width="5.5" style="370" customWidth="1"/>
    <col min="775" max="775" width="11.5" style="370" customWidth="1"/>
    <col min="776" max="776" width="11.33203125" style="370" customWidth="1"/>
    <col min="777" max="777" width="15.83203125" style="370" customWidth="1"/>
    <col min="778" max="781" width="0" style="370" hidden="1" customWidth="1"/>
    <col min="782" max="782" width="6.1640625" style="370" customWidth="1"/>
    <col min="783" max="788" width="0" style="370" hidden="1" customWidth="1"/>
    <col min="789" max="1024" width="9.33203125" style="370"/>
    <col min="1025" max="1025" width="6.5" style="370" customWidth="1"/>
    <col min="1026" max="1026" width="5.1640625" style="370" customWidth="1"/>
    <col min="1027" max="1027" width="5.5" style="370" customWidth="1"/>
    <col min="1028" max="1028" width="14.83203125" style="370" customWidth="1"/>
    <col min="1029" max="1029" width="64.83203125" style="370" customWidth="1"/>
    <col min="1030" max="1030" width="5.5" style="370" customWidth="1"/>
    <col min="1031" max="1031" width="11.5" style="370" customWidth="1"/>
    <col min="1032" max="1032" width="11.33203125" style="370" customWidth="1"/>
    <col min="1033" max="1033" width="15.83203125" style="370" customWidth="1"/>
    <col min="1034" max="1037" width="0" style="370" hidden="1" customWidth="1"/>
    <col min="1038" max="1038" width="6.1640625" style="370" customWidth="1"/>
    <col min="1039" max="1044" width="0" style="370" hidden="1" customWidth="1"/>
    <col min="1045" max="1280" width="9.33203125" style="370"/>
    <col min="1281" max="1281" width="6.5" style="370" customWidth="1"/>
    <col min="1282" max="1282" width="5.1640625" style="370" customWidth="1"/>
    <col min="1283" max="1283" width="5.5" style="370" customWidth="1"/>
    <col min="1284" max="1284" width="14.83203125" style="370" customWidth="1"/>
    <col min="1285" max="1285" width="64.83203125" style="370" customWidth="1"/>
    <col min="1286" max="1286" width="5.5" style="370" customWidth="1"/>
    <col min="1287" max="1287" width="11.5" style="370" customWidth="1"/>
    <col min="1288" max="1288" width="11.33203125" style="370" customWidth="1"/>
    <col min="1289" max="1289" width="15.83203125" style="370" customWidth="1"/>
    <col min="1290" max="1293" width="0" style="370" hidden="1" customWidth="1"/>
    <col min="1294" max="1294" width="6.1640625" style="370" customWidth="1"/>
    <col min="1295" max="1300" width="0" style="370" hidden="1" customWidth="1"/>
    <col min="1301" max="1536" width="9.33203125" style="370"/>
    <col min="1537" max="1537" width="6.5" style="370" customWidth="1"/>
    <col min="1538" max="1538" width="5.1640625" style="370" customWidth="1"/>
    <col min="1539" max="1539" width="5.5" style="370" customWidth="1"/>
    <col min="1540" max="1540" width="14.83203125" style="370" customWidth="1"/>
    <col min="1541" max="1541" width="64.83203125" style="370" customWidth="1"/>
    <col min="1542" max="1542" width="5.5" style="370" customWidth="1"/>
    <col min="1543" max="1543" width="11.5" style="370" customWidth="1"/>
    <col min="1544" max="1544" width="11.33203125" style="370" customWidth="1"/>
    <col min="1545" max="1545" width="15.83203125" style="370" customWidth="1"/>
    <col min="1546" max="1549" width="0" style="370" hidden="1" customWidth="1"/>
    <col min="1550" max="1550" width="6.1640625" style="370" customWidth="1"/>
    <col min="1551" max="1556" width="0" style="370" hidden="1" customWidth="1"/>
    <col min="1557" max="1792" width="9.33203125" style="370"/>
    <col min="1793" max="1793" width="6.5" style="370" customWidth="1"/>
    <col min="1794" max="1794" width="5.1640625" style="370" customWidth="1"/>
    <col min="1795" max="1795" width="5.5" style="370" customWidth="1"/>
    <col min="1796" max="1796" width="14.83203125" style="370" customWidth="1"/>
    <col min="1797" max="1797" width="64.83203125" style="370" customWidth="1"/>
    <col min="1798" max="1798" width="5.5" style="370" customWidth="1"/>
    <col min="1799" max="1799" width="11.5" style="370" customWidth="1"/>
    <col min="1800" max="1800" width="11.33203125" style="370" customWidth="1"/>
    <col min="1801" max="1801" width="15.83203125" style="370" customWidth="1"/>
    <col min="1802" max="1805" width="0" style="370" hidden="1" customWidth="1"/>
    <col min="1806" max="1806" width="6.1640625" style="370" customWidth="1"/>
    <col min="1807" max="1812" width="0" style="370" hidden="1" customWidth="1"/>
    <col min="1813" max="2048" width="9.33203125" style="370"/>
    <col min="2049" max="2049" width="6.5" style="370" customWidth="1"/>
    <col min="2050" max="2050" width="5.1640625" style="370" customWidth="1"/>
    <col min="2051" max="2051" width="5.5" style="370" customWidth="1"/>
    <col min="2052" max="2052" width="14.83203125" style="370" customWidth="1"/>
    <col min="2053" max="2053" width="64.83203125" style="370" customWidth="1"/>
    <col min="2054" max="2054" width="5.5" style="370" customWidth="1"/>
    <col min="2055" max="2055" width="11.5" style="370" customWidth="1"/>
    <col min="2056" max="2056" width="11.33203125" style="370" customWidth="1"/>
    <col min="2057" max="2057" width="15.83203125" style="370" customWidth="1"/>
    <col min="2058" max="2061" width="0" style="370" hidden="1" customWidth="1"/>
    <col min="2062" max="2062" width="6.1640625" style="370" customWidth="1"/>
    <col min="2063" max="2068" width="0" style="370" hidden="1" customWidth="1"/>
    <col min="2069" max="2304" width="9.33203125" style="370"/>
    <col min="2305" max="2305" width="6.5" style="370" customWidth="1"/>
    <col min="2306" max="2306" width="5.1640625" style="370" customWidth="1"/>
    <col min="2307" max="2307" width="5.5" style="370" customWidth="1"/>
    <col min="2308" max="2308" width="14.83203125" style="370" customWidth="1"/>
    <col min="2309" max="2309" width="64.83203125" style="370" customWidth="1"/>
    <col min="2310" max="2310" width="5.5" style="370" customWidth="1"/>
    <col min="2311" max="2311" width="11.5" style="370" customWidth="1"/>
    <col min="2312" max="2312" width="11.33203125" style="370" customWidth="1"/>
    <col min="2313" max="2313" width="15.83203125" style="370" customWidth="1"/>
    <col min="2314" max="2317" width="0" style="370" hidden="1" customWidth="1"/>
    <col min="2318" max="2318" width="6.1640625" style="370" customWidth="1"/>
    <col min="2319" max="2324" width="0" style="370" hidden="1" customWidth="1"/>
    <col min="2325" max="2560" width="9.33203125" style="370"/>
    <col min="2561" max="2561" width="6.5" style="370" customWidth="1"/>
    <col min="2562" max="2562" width="5.1640625" style="370" customWidth="1"/>
    <col min="2563" max="2563" width="5.5" style="370" customWidth="1"/>
    <col min="2564" max="2564" width="14.83203125" style="370" customWidth="1"/>
    <col min="2565" max="2565" width="64.83203125" style="370" customWidth="1"/>
    <col min="2566" max="2566" width="5.5" style="370" customWidth="1"/>
    <col min="2567" max="2567" width="11.5" style="370" customWidth="1"/>
    <col min="2568" max="2568" width="11.33203125" style="370" customWidth="1"/>
    <col min="2569" max="2569" width="15.83203125" style="370" customWidth="1"/>
    <col min="2570" max="2573" width="0" style="370" hidden="1" customWidth="1"/>
    <col min="2574" max="2574" width="6.1640625" style="370" customWidth="1"/>
    <col min="2575" max="2580" width="0" style="370" hidden="1" customWidth="1"/>
    <col min="2581" max="2816" width="9.33203125" style="370"/>
    <col min="2817" max="2817" width="6.5" style="370" customWidth="1"/>
    <col min="2818" max="2818" width="5.1640625" style="370" customWidth="1"/>
    <col min="2819" max="2819" width="5.5" style="370" customWidth="1"/>
    <col min="2820" max="2820" width="14.83203125" style="370" customWidth="1"/>
    <col min="2821" max="2821" width="64.83203125" style="370" customWidth="1"/>
    <col min="2822" max="2822" width="5.5" style="370" customWidth="1"/>
    <col min="2823" max="2823" width="11.5" style="370" customWidth="1"/>
    <col min="2824" max="2824" width="11.33203125" style="370" customWidth="1"/>
    <col min="2825" max="2825" width="15.83203125" style="370" customWidth="1"/>
    <col min="2826" max="2829" width="0" style="370" hidden="1" customWidth="1"/>
    <col min="2830" max="2830" width="6.1640625" style="370" customWidth="1"/>
    <col min="2831" max="2836" width="0" style="370" hidden="1" customWidth="1"/>
    <col min="2837" max="3072" width="9.33203125" style="370"/>
    <col min="3073" max="3073" width="6.5" style="370" customWidth="1"/>
    <col min="3074" max="3074" width="5.1640625" style="370" customWidth="1"/>
    <col min="3075" max="3075" width="5.5" style="370" customWidth="1"/>
    <col min="3076" max="3076" width="14.83203125" style="370" customWidth="1"/>
    <col min="3077" max="3077" width="64.83203125" style="370" customWidth="1"/>
    <col min="3078" max="3078" width="5.5" style="370" customWidth="1"/>
    <col min="3079" max="3079" width="11.5" style="370" customWidth="1"/>
    <col min="3080" max="3080" width="11.33203125" style="370" customWidth="1"/>
    <col min="3081" max="3081" width="15.83203125" style="370" customWidth="1"/>
    <col min="3082" max="3085" width="0" style="370" hidden="1" customWidth="1"/>
    <col min="3086" max="3086" width="6.1640625" style="370" customWidth="1"/>
    <col min="3087" max="3092" width="0" style="370" hidden="1" customWidth="1"/>
    <col min="3093" max="3328" width="9.33203125" style="370"/>
    <col min="3329" max="3329" width="6.5" style="370" customWidth="1"/>
    <col min="3330" max="3330" width="5.1640625" style="370" customWidth="1"/>
    <col min="3331" max="3331" width="5.5" style="370" customWidth="1"/>
    <col min="3332" max="3332" width="14.83203125" style="370" customWidth="1"/>
    <col min="3333" max="3333" width="64.83203125" style="370" customWidth="1"/>
    <col min="3334" max="3334" width="5.5" style="370" customWidth="1"/>
    <col min="3335" max="3335" width="11.5" style="370" customWidth="1"/>
    <col min="3336" max="3336" width="11.33203125" style="370" customWidth="1"/>
    <col min="3337" max="3337" width="15.83203125" style="370" customWidth="1"/>
    <col min="3338" max="3341" width="0" style="370" hidden="1" customWidth="1"/>
    <col min="3342" max="3342" width="6.1640625" style="370" customWidth="1"/>
    <col min="3343" max="3348" width="0" style="370" hidden="1" customWidth="1"/>
    <col min="3349" max="3584" width="9.33203125" style="370"/>
    <col min="3585" max="3585" width="6.5" style="370" customWidth="1"/>
    <col min="3586" max="3586" width="5.1640625" style="370" customWidth="1"/>
    <col min="3587" max="3587" width="5.5" style="370" customWidth="1"/>
    <col min="3588" max="3588" width="14.83203125" style="370" customWidth="1"/>
    <col min="3589" max="3589" width="64.83203125" style="370" customWidth="1"/>
    <col min="3590" max="3590" width="5.5" style="370" customWidth="1"/>
    <col min="3591" max="3591" width="11.5" style="370" customWidth="1"/>
    <col min="3592" max="3592" width="11.33203125" style="370" customWidth="1"/>
    <col min="3593" max="3593" width="15.83203125" style="370" customWidth="1"/>
    <col min="3594" max="3597" width="0" style="370" hidden="1" customWidth="1"/>
    <col min="3598" max="3598" width="6.1640625" style="370" customWidth="1"/>
    <col min="3599" max="3604" width="0" style="370" hidden="1" customWidth="1"/>
    <col min="3605" max="3840" width="9.33203125" style="370"/>
    <col min="3841" max="3841" width="6.5" style="370" customWidth="1"/>
    <col min="3842" max="3842" width="5.1640625" style="370" customWidth="1"/>
    <col min="3843" max="3843" width="5.5" style="370" customWidth="1"/>
    <col min="3844" max="3844" width="14.83203125" style="370" customWidth="1"/>
    <col min="3845" max="3845" width="64.83203125" style="370" customWidth="1"/>
    <col min="3846" max="3846" width="5.5" style="370" customWidth="1"/>
    <col min="3847" max="3847" width="11.5" style="370" customWidth="1"/>
    <col min="3848" max="3848" width="11.33203125" style="370" customWidth="1"/>
    <col min="3849" max="3849" width="15.83203125" style="370" customWidth="1"/>
    <col min="3850" max="3853" width="0" style="370" hidden="1" customWidth="1"/>
    <col min="3854" max="3854" width="6.1640625" style="370" customWidth="1"/>
    <col min="3855" max="3860" width="0" style="370" hidden="1" customWidth="1"/>
    <col min="3861" max="4096" width="9.33203125" style="370"/>
    <col min="4097" max="4097" width="6.5" style="370" customWidth="1"/>
    <col min="4098" max="4098" width="5.1640625" style="370" customWidth="1"/>
    <col min="4099" max="4099" width="5.5" style="370" customWidth="1"/>
    <col min="4100" max="4100" width="14.83203125" style="370" customWidth="1"/>
    <col min="4101" max="4101" width="64.83203125" style="370" customWidth="1"/>
    <col min="4102" max="4102" width="5.5" style="370" customWidth="1"/>
    <col min="4103" max="4103" width="11.5" style="370" customWidth="1"/>
    <col min="4104" max="4104" width="11.33203125" style="370" customWidth="1"/>
    <col min="4105" max="4105" width="15.83203125" style="370" customWidth="1"/>
    <col min="4106" max="4109" width="0" style="370" hidden="1" customWidth="1"/>
    <col min="4110" max="4110" width="6.1640625" style="370" customWidth="1"/>
    <col min="4111" max="4116" width="0" style="370" hidden="1" customWidth="1"/>
    <col min="4117" max="4352" width="9.33203125" style="370"/>
    <col min="4353" max="4353" width="6.5" style="370" customWidth="1"/>
    <col min="4354" max="4354" width="5.1640625" style="370" customWidth="1"/>
    <col min="4355" max="4355" width="5.5" style="370" customWidth="1"/>
    <col min="4356" max="4356" width="14.83203125" style="370" customWidth="1"/>
    <col min="4357" max="4357" width="64.83203125" style="370" customWidth="1"/>
    <col min="4358" max="4358" width="5.5" style="370" customWidth="1"/>
    <col min="4359" max="4359" width="11.5" style="370" customWidth="1"/>
    <col min="4360" max="4360" width="11.33203125" style="370" customWidth="1"/>
    <col min="4361" max="4361" width="15.83203125" style="370" customWidth="1"/>
    <col min="4362" max="4365" width="0" style="370" hidden="1" customWidth="1"/>
    <col min="4366" max="4366" width="6.1640625" style="370" customWidth="1"/>
    <col min="4367" max="4372" width="0" style="370" hidden="1" customWidth="1"/>
    <col min="4373" max="4608" width="9.33203125" style="370"/>
    <col min="4609" max="4609" width="6.5" style="370" customWidth="1"/>
    <col min="4610" max="4610" width="5.1640625" style="370" customWidth="1"/>
    <col min="4611" max="4611" width="5.5" style="370" customWidth="1"/>
    <col min="4612" max="4612" width="14.83203125" style="370" customWidth="1"/>
    <col min="4613" max="4613" width="64.83203125" style="370" customWidth="1"/>
    <col min="4614" max="4614" width="5.5" style="370" customWidth="1"/>
    <col min="4615" max="4615" width="11.5" style="370" customWidth="1"/>
    <col min="4616" max="4616" width="11.33203125" style="370" customWidth="1"/>
    <col min="4617" max="4617" width="15.83203125" style="370" customWidth="1"/>
    <col min="4618" max="4621" width="0" style="370" hidden="1" customWidth="1"/>
    <col min="4622" max="4622" width="6.1640625" style="370" customWidth="1"/>
    <col min="4623" max="4628" width="0" style="370" hidden="1" customWidth="1"/>
    <col min="4629" max="4864" width="9.33203125" style="370"/>
    <col min="4865" max="4865" width="6.5" style="370" customWidth="1"/>
    <col min="4866" max="4866" width="5.1640625" style="370" customWidth="1"/>
    <col min="4867" max="4867" width="5.5" style="370" customWidth="1"/>
    <col min="4868" max="4868" width="14.83203125" style="370" customWidth="1"/>
    <col min="4869" max="4869" width="64.83203125" style="370" customWidth="1"/>
    <col min="4870" max="4870" width="5.5" style="370" customWidth="1"/>
    <col min="4871" max="4871" width="11.5" style="370" customWidth="1"/>
    <col min="4872" max="4872" width="11.33203125" style="370" customWidth="1"/>
    <col min="4873" max="4873" width="15.83203125" style="370" customWidth="1"/>
    <col min="4874" max="4877" width="0" style="370" hidden="1" customWidth="1"/>
    <col min="4878" max="4878" width="6.1640625" style="370" customWidth="1"/>
    <col min="4879" max="4884" width="0" style="370" hidden="1" customWidth="1"/>
    <col min="4885" max="5120" width="9.33203125" style="370"/>
    <col min="5121" max="5121" width="6.5" style="370" customWidth="1"/>
    <col min="5122" max="5122" width="5.1640625" style="370" customWidth="1"/>
    <col min="5123" max="5123" width="5.5" style="370" customWidth="1"/>
    <col min="5124" max="5124" width="14.83203125" style="370" customWidth="1"/>
    <col min="5125" max="5125" width="64.83203125" style="370" customWidth="1"/>
    <col min="5126" max="5126" width="5.5" style="370" customWidth="1"/>
    <col min="5127" max="5127" width="11.5" style="370" customWidth="1"/>
    <col min="5128" max="5128" width="11.33203125" style="370" customWidth="1"/>
    <col min="5129" max="5129" width="15.83203125" style="370" customWidth="1"/>
    <col min="5130" max="5133" width="0" style="370" hidden="1" customWidth="1"/>
    <col min="5134" max="5134" width="6.1640625" style="370" customWidth="1"/>
    <col min="5135" max="5140" width="0" style="370" hidden="1" customWidth="1"/>
    <col min="5141" max="5376" width="9.33203125" style="370"/>
    <col min="5377" max="5377" width="6.5" style="370" customWidth="1"/>
    <col min="5378" max="5378" width="5.1640625" style="370" customWidth="1"/>
    <col min="5379" max="5379" width="5.5" style="370" customWidth="1"/>
    <col min="5380" max="5380" width="14.83203125" style="370" customWidth="1"/>
    <col min="5381" max="5381" width="64.83203125" style="370" customWidth="1"/>
    <col min="5382" max="5382" width="5.5" style="370" customWidth="1"/>
    <col min="5383" max="5383" width="11.5" style="370" customWidth="1"/>
    <col min="5384" max="5384" width="11.33203125" style="370" customWidth="1"/>
    <col min="5385" max="5385" width="15.83203125" style="370" customWidth="1"/>
    <col min="5386" max="5389" width="0" style="370" hidden="1" customWidth="1"/>
    <col min="5390" max="5390" width="6.1640625" style="370" customWidth="1"/>
    <col min="5391" max="5396" width="0" style="370" hidden="1" customWidth="1"/>
    <col min="5397" max="5632" width="9.33203125" style="370"/>
    <col min="5633" max="5633" width="6.5" style="370" customWidth="1"/>
    <col min="5634" max="5634" width="5.1640625" style="370" customWidth="1"/>
    <col min="5635" max="5635" width="5.5" style="370" customWidth="1"/>
    <col min="5636" max="5636" width="14.83203125" style="370" customWidth="1"/>
    <col min="5637" max="5637" width="64.83203125" style="370" customWidth="1"/>
    <col min="5638" max="5638" width="5.5" style="370" customWidth="1"/>
    <col min="5639" max="5639" width="11.5" style="370" customWidth="1"/>
    <col min="5640" max="5640" width="11.33203125" style="370" customWidth="1"/>
    <col min="5641" max="5641" width="15.83203125" style="370" customWidth="1"/>
    <col min="5642" max="5645" width="0" style="370" hidden="1" customWidth="1"/>
    <col min="5646" max="5646" width="6.1640625" style="370" customWidth="1"/>
    <col min="5647" max="5652" width="0" style="370" hidden="1" customWidth="1"/>
    <col min="5653" max="5888" width="9.33203125" style="370"/>
    <col min="5889" max="5889" width="6.5" style="370" customWidth="1"/>
    <col min="5890" max="5890" width="5.1640625" style="370" customWidth="1"/>
    <col min="5891" max="5891" width="5.5" style="370" customWidth="1"/>
    <col min="5892" max="5892" width="14.83203125" style="370" customWidth="1"/>
    <col min="5893" max="5893" width="64.83203125" style="370" customWidth="1"/>
    <col min="5894" max="5894" width="5.5" style="370" customWidth="1"/>
    <col min="5895" max="5895" width="11.5" style="370" customWidth="1"/>
    <col min="5896" max="5896" width="11.33203125" style="370" customWidth="1"/>
    <col min="5897" max="5897" width="15.83203125" style="370" customWidth="1"/>
    <col min="5898" max="5901" width="0" style="370" hidden="1" customWidth="1"/>
    <col min="5902" max="5902" width="6.1640625" style="370" customWidth="1"/>
    <col min="5903" max="5908" width="0" style="370" hidden="1" customWidth="1"/>
    <col min="5909" max="6144" width="9.33203125" style="370"/>
    <col min="6145" max="6145" width="6.5" style="370" customWidth="1"/>
    <col min="6146" max="6146" width="5.1640625" style="370" customWidth="1"/>
    <col min="6147" max="6147" width="5.5" style="370" customWidth="1"/>
    <col min="6148" max="6148" width="14.83203125" style="370" customWidth="1"/>
    <col min="6149" max="6149" width="64.83203125" style="370" customWidth="1"/>
    <col min="6150" max="6150" width="5.5" style="370" customWidth="1"/>
    <col min="6151" max="6151" width="11.5" style="370" customWidth="1"/>
    <col min="6152" max="6152" width="11.33203125" style="370" customWidth="1"/>
    <col min="6153" max="6153" width="15.83203125" style="370" customWidth="1"/>
    <col min="6154" max="6157" width="0" style="370" hidden="1" customWidth="1"/>
    <col min="6158" max="6158" width="6.1640625" style="370" customWidth="1"/>
    <col min="6159" max="6164" width="0" style="370" hidden="1" customWidth="1"/>
    <col min="6165" max="6400" width="9.33203125" style="370"/>
    <col min="6401" max="6401" width="6.5" style="370" customWidth="1"/>
    <col min="6402" max="6402" width="5.1640625" style="370" customWidth="1"/>
    <col min="6403" max="6403" width="5.5" style="370" customWidth="1"/>
    <col min="6404" max="6404" width="14.83203125" style="370" customWidth="1"/>
    <col min="6405" max="6405" width="64.83203125" style="370" customWidth="1"/>
    <col min="6406" max="6406" width="5.5" style="370" customWidth="1"/>
    <col min="6407" max="6407" width="11.5" style="370" customWidth="1"/>
    <col min="6408" max="6408" width="11.33203125" style="370" customWidth="1"/>
    <col min="6409" max="6409" width="15.83203125" style="370" customWidth="1"/>
    <col min="6410" max="6413" width="0" style="370" hidden="1" customWidth="1"/>
    <col min="6414" max="6414" width="6.1640625" style="370" customWidth="1"/>
    <col min="6415" max="6420" width="0" style="370" hidden="1" customWidth="1"/>
    <col min="6421" max="6656" width="9.33203125" style="370"/>
    <col min="6657" max="6657" width="6.5" style="370" customWidth="1"/>
    <col min="6658" max="6658" width="5.1640625" style="370" customWidth="1"/>
    <col min="6659" max="6659" width="5.5" style="370" customWidth="1"/>
    <col min="6660" max="6660" width="14.83203125" style="370" customWidth="1"/>
    <col min="6661" max="6661" width="64.83203125" style="370" customWidth="1"/>
    <col min="6662" max="6662" width="5.5" style="370" customWidth="1"/>
    <col min="6663" max="6663" width="11.5" style="370" customWidth="1"/>
    <col min="6664" max="6664" width="11.33203125" style="370" customWidth="1"/>
    <col min="6665" max="6665" width="15.83203125" style="370" customWidth="1"/>
    <col min="6666" max="6669" width="0" style="370" hidden="1" customWidth="1"/>
    <col min="6670" max="6670" width="6.1640625" style="370" customWidth="1"/>
    <col min="6671" max="6676" width="0" style="370" hidden="1" customWidth="1"/>
    <col min="6677" max="6912" width="9.33203125" style="370"/>
    <col min="6913" max="6913" width="6.5" style="370" customWidth="1"/>
    <col min="6914" max="6914" width="5.1640625" style="370" customWidth="1"/>
    <col min="6915" max="6915" width="5.5" style="370" customWidth="1"/>
    <col min="6916" max="6916" width="14.83203125" style="370" customWidth="1"/>
    <col min="6917" max="6917" width="64.83203125" style="370" customWidth="1"/>
    <col min="6918" max="6918" width="5.5" style="370" customWidth="1"/>
    <col min="6919" max="6919" width="11.5" style="370" customWidth="1"/>
    <col min="6920" max="6920" width="11.33203125" style="370" customWidth="1"/>
    <col min="6921" max="6921" width="15.83203125" style="370" customWidth="1"/>
    <col min="6922" max="6925" width="0" style="370" hidden="1" customWidth="1"/>
    <col min="6926" max="6926" width="6.1640625" style="370" customWidth="1"/>
    <col min="6927" max="6932" width="0" style="370" hidden="1" customWidth="1"/>
    <col min="6933" max="7168" width="9.33203125" style="370"/>
    <col min="7169" max="7169" width="6.5" style="370" customWidth="1"/>
    <col min="7170" max="7170" width="5.1640625" style="370" customWidth="1"/>
    <col min="7171" max="7171" width="5.5" style="370" customWidth="1"/>
    <col min="7172" max="7172" width="14.83203125" style="370" customWidth="1"/>
    <col min="7173" max="7173" width="64.83203125" style="370" customWidth="1"/>
    <col min="7174" max="7174" width="5.5" style="370" customWidth="1"/>
    <col min="7175" max="7175" width="11.5" style="370" customWidth="1"/>
    <col min="7176" max="7176" width="11.33203125" style="370" customWidth="1"/>
    <col min="7177" max="7177" width="15.83203125" style="370" customWidth="1"/>
    <col min="7178" max="7181" width="0" style="370" hidden="1" customWidth="1"/>
    <col min="7182" max="7182" width="6.1640625" style="370" customWidth="1"/>
    <col min="7183" max="7188" width="0" style="370" hidden="1" customWidth="1"/>
    <col min="7189" max="7424" width="9.33203125" style="370"/>
    <col min="7425" max="7425" width="6.5" style="370" customWidth="1"/>
    <col min="7426" max="7426" width="5.1640625" style="370" customWidth="1"/>
    <col min="7427" max="7427" width="5.5" style="370" customWidth="1"/>
    <col min="7428" max="7428" width="14.83203125" style="370" customWidth="1"/>
    <col min="7429" max="7429" width="64.83203125" style="370" customWidth="1"/>
    <col min="7430" max="7430" width="5.5" style="370" customWidth="1"/>
    <col min="7431" max="7431" width="11.5" style="370" customWidth="1"/>
    <col min="7432" max="7432" width="11.33203125" style="370" customWidth="1"/>
    <col min="7433" max="7433" width="15.83203125" style="370" customWidth="1"/>
    <col min="7434" max="7437" width="0" style="370" hidden="1" customWidth="1"/>
    <col min="7438" max="7438" width="6.1640625" style="370" customWidth="1"/>
    <col min="7439" max="7444" width="0" style="370" hidden="1" customWidth="1"/>
    <col min="7445" max="7680" width="9.33203125" style="370"/>
    <col min="7681" max="7681" width="6.5" style="370" customWidth="1"/>
    <col min="7682" max="7682" width="5.1640625" style="370" customWidth="1"/>
    <col min="7683" max="7683" width="5.5" style="370" customWidth="1"/>
    <col min="7684" max="7684" width="14.83203125" style="370" customWidth="1"/>
    <col min="7685" max="7685" width="64.83203125" style="370" customWidth="1"/>
    <col min="7686" max="7686" width="5.5" style="370" customWidth="1"/>
    <col min="7687" max="7687" width="11.5" style="370" customWidth="1"/>
    <col min="7688" max="7688" width="11.33203125" style="370" customWidth="1"/>
    <col min="7689" max="7689" width="15.83203125" style="370" customWidth="1"/>
    <col min="7690" max="7693" width="0" style="370" hidden="1" customWidth="1"/>
    <col min="7694" max="7694" width="6.1640625" style="370" customWidth="1"/>
    <col min="7695" max="7700" width="0" style="370" hidden="1" customWidth="1"/>
    <col min="7701" max="7936" width="9.33203125" style="370"/>
    <col min="7937" max="7937" width="6.5" style="370" customWidth="1"/>
    <col min="7938" max="7938" width="5.1640625" style="370" customWidth="1"/>
    <col min="7939" max="7939" width="5.5" style="370" customWidth="1"/>
    <col min="7940" max="7940" width="14.83203125" style="370" customWidth="1"/>
    <col min="7941" max="7941" width="64.83203125" style="370" customWidth="1"/>
    <col min="7942" max="7942" width="5.5" style="370" customWidth="1"/>
    <col min="7943" max="7943" width="11.5" style="370" customWidth="1"/>
    <col min="7944" max="7944" width="11.33203125" style="370" customWidth="1"/>
    <col min="7945" max="7945" width="15.83203125" style="370" customWidth="1"/>
    <col min="7946" max="7949" width="0" style="370" hidden="1" customWidth="1"/>
    <col min="7950" max="7950" width="6.1640625" style="370" customWidth="1"/>
    <col min="7951" max="7956" width="0" style="370" hidden="1" customWidth="1"/>
    <col min="7957" max="8192" width="9.33203125" style="370"/>
    <col min="8193" max="8193" width="6.5" style="370" customWidth="1"/>
    <col min="8194" max="8194" width="5.1640625" style="370" customWidth="1"/>
    <col min="8195" max="8195" width="5.5" style="370" customWidth="1"/>
    <col min="8196" max="8196" width="14.83203125" style="370" customWidth="1"/>
    <col min="8197" max="8197" width="64.83203125" style="370" customWidth="1"/>
    <col min="8198" max="8198" width="5.5" style="370" customWidth="1"/>
    <col min="8199" max="8199" width="11.5" style="370" customWidth="1"/>
    <col min="8200" max="8200" width="11.33203125" style="370" customWidth="1"/>
    <col min="8201" max="8201" width="15.83203125" style="370" customWidth="1"/>
    <col min="8202" max="8205" width="0" style="370" hidden="1" customWidth="1"/>
    <col min="8206" max="8206" width="6.1640625" style="370" customWidth="1"/>
    <col min="8207" max="8212" width="0" style="370" hidden="1" customWidth="1"/>
    <col min="8213" max="8448" width="9.33203125" style="370"/>
    <col min="8449" max="8449" width="6.5" style="370" customWidth="1"/>
    <col min="8450" max="8450" width="5.1640625" style="370" customWidth="1"/>
    <col min="8451" max="8451" width="5.5" style="370" customWidth="1"/>
    <col min="8452" max="8452" width="14.83203125" style="370" customWidth="1"/>
    <col min="8453" max="8453" width="64.83203125" style="370" customWidth="1"/>
    <col min="8454" max="8454" width="5.5" style="370" customWidth="1"/>
    <col min="8455" max="8455" width="11.5" style="370" customWidth="1"/>
    <col min="8456" max="8456" width="11.33203125" style="370" customWidth="1"/>
    <col min="8457" max="8457" width="15.83203125" style="370" customWidth="1"/>
    <col min="8458" max="8461" width="0" style="370" hidden="1" customWidth="1"/>
    <col min="8462" max="8462" width="6.1640625" style="370" customWidth="1"/>
    <col min="8463" max="8468" width="0" style="370" hidden="1" customWidth="1"/>
    <col min="8469" max="8704" width="9.33203125" style="370"/>
    <col min="8705" max="8705" width="6.5" style="370" customWidth="1"/>
    <col min="8706" max="8706" width="5.1640625" style="370" customWidth="1"/>
    <col min="8707" max="8707" width="5.5" style="370" customWidth="1"/>
    <col min="8708" max="8708" width="14.83203125" style="370" customWidth="1"/>
    <col min="8709" max="8709" width="64.83203125" style="370" customWidth="1"/>
    <col min="8710" max="8710" width="5.5" style="370" customWidth="1"/>
    <col min="8711" max="8711" width="11.5" style="370" customWidth="1"/>
    <col min="8712" max="8712" width="11.33203125" style="370" customWidth="1"/>
    <col min="8713" max="8713" width="15.83203125" style="370" customWidth="1"/>
    <col min="8714" max="8717" width="0" style="370" hidden="1" customWidth="1"/>
    <col min="8718" max="8718" width="6.1640625" style="370" customWidth="1"/>
    <col min="8719" max="8724" width="0" style="370" hidden="1" customWidth="1"/>
    <col min="8725" max="8960" width="9.33203125" style="370"/>
    <col min="8961" max="8961" width="6.5" style="370" customWidth="1"/>
    <col min="8962" max="8962" width="5.1640625" style="370" customWidth="1"/>
    <col min="8963" max="8963" width="5.5" style="370" customWidth="1"/>
    <col min="8964" max="8964" width="14.83203125" style="370" customWidth="1"/>
    <col min="8965" max="8965" width="64.83203125" style="370" customWidth="1"/>
    <col min="8966" max="8966" width="5.5" style="370" customWidth="1"/>
    <col min="8967" max="8967" width="11.5" style="370" customWidth="1"/>
    <col min="8968" max="8968" width="11.33203125" style="370" customWidth="1"/>
    <col min="8969" max="8969" width="15.83203125" style="370" customWidth="1"/>
    <col min="8970" max="8973" width="0" style="370" hidden="1" customWidth="1"/>
    <col min="8974" max="8974" width="6.1640625" style="370" customWidth="1"/>
    <col min="8975" max="8980" width="0" style="370" hidden="1" customWidth="1"/>
    <col min="8981" max="9216" width="9.33203125" style="370"/>
    <col min="9217" max="9217" width="6.5" style="370" customWidth="1"/>
    <col min="9218" max="9218" width="5.1640625" style="370" customWidth="1"/>
    <col min="9219" max="9219" width="5.5" style="370" customWidth="1"/>
    <col min="9220" max="9220" width="14.83203125" style="370" customWidth="1"/>
    <col min="9221" max="9221" width="64.83203125" style="370" customWidth="1"/>
    <col min="9222" max="9222" width="5.5" style="370" customWidth="1"/>
    <col min="9223" max="9223" width="11.5" style="370" customWidth="1"/>
    <col min="9224" max="9224" width="11.33203125" style="370" customWidth="1"/>
    <col min="9225" max="9225" width="15.83203125" style="370" customWidth="1"/>
    <col min="9226" max="9229" width="0" style="370" hidden="1" customWidth="1"/>
    <col min="9230" max="9230" width="6.1640625" style="370" customWidth="1"/>
    <col min="9231" max="9236" width="0" style="370" hidden="1" customWidth="1"/>
    <col min="9237" max="9472" width="9.33203125" style="370"/>
    <col min="9473" max="9473" width="6.5" style="370" customWidth="1"/>
    <col min="9474" max="9474" width="5.1640625" style="370" customWidth="1"/>
    <col min="9475" max="9475" width="5.5" style="370" customWidth="1"/>
    <col min="9476" max="9476" width="14.83203125" style="370" customWidth="1"/>
    <col min="9477" max="9477" width="64.83203125" style="370" customWidth="1"/>
    <col min="9478" max="9478" width="5.5" style="370" customWidth="1"/>
    <col min="9479" max="9479" width="11.5" style="370" customWidth="1"/>
    <col min="9480" max="9480" width="11.33203125" style="370" customWidth="1"/>
    <col min="9481" max="9481" width="15.83203125" style="370" customWidth="1"/>
    <col min="9482" max="9485" width="0" style="370" hidden="1" customWidth="1"/>
    <col min="9486" max="9486" width="6.1640625" style="370" customWidth="1"/>
    <col min="9487" max="9492" width="0" style="370" hidden="1" customWidth="1"/>
    <col min="9493" max="9728" width="9.33203125" style="370"/>
    <col min="9729" max="9729" width="6.5" style="370" customWidth="1"/>
    <col min="9730" max="9730" width="5.1640625" style="370" customWidth="1"/>
    <col min="9731" max="9731" width="5.5" style="370" customWidth="1"/>
    <col min="9732" max="9732" width="14.83203125" style="370" customWidth="1"/>
    <col min="9733" max="9733" width="64.83203125" style="370" customWidth="1"/>
    <col min="9734" max="9734" width="5.5" style="370" customWidth="1"/>
    <col min="9735" max="9735" width="11.5" style="370" customWidth="1"/>
    <col min="9736" max="9736" width="11.33203125" style="370" customWidth="1"/>
    <col min="9737" max="9737" width="15.83203125" style="370" customWidth="1"/>
    <col min="9738" max="9741" width="0" style="370" hidden="1" customWidth="1"/>
    <col min="9742" max="9742" width="6.1640625" style="370" customWidth="1"/>
    <col min="9743" max="9748" width="0" style="370" hidden="1" customWidth="1"/>
    <col min="9749" max="9984" width="9.33203125" style="370"/>
    <col min="9985" max="9985" width="6.5" style="370" customWidth="1"/>
    <col min="9986" max="9986" width="5.1640625" style="370" customWidth="1"/>
    <col min="9987" max="9987" width="5.5" style="370" customWidth="1"/>
    <col min="9988" max="9988" width="14.83203125" style="370" customWidth="1"/>
    <col min="9989" max="9989" width="64.83203125" style="370" customWidth="1"/>
    <col min="9990" max="9990" width="5.5" style="370" customWidth="1"/>
    <col min="9991" max="9991" width="11.5" style="370" customWidth="1"/>
    <col min="9992" max="9992" width="11.33203125" style="370" customWidth="1"/>
    <col min="9993" max="9993" width="15.83203125" style="370" customWidth="1"/>
    <col min="9994" max="9997" width="0" style="370" hidden="1" customWidth="1"/>
    <col min="9998" max="9998" width="6.1640625" style="370" customWidth="1"/>
    <col min="9999" max="10004" width="0" style="370" hidden="1" customWidth="1"/>
    <col min="10005" max="10240" width="9.33203125" style="370"/>
    <col min="10241" max="10241" width="6.5" style="370" customWidth="1"/>
    <col min="10242" max="10242" width="5.1640625" style="370" customWidth="1"/>
    <col min="10243" max="10243" width="5.5" style="370" customWidth="1"/>
    <col min="10244" max="10244" width="14.83203125" style="370" customWidth="1"/>
    <col min="10245" max="10245" width="64.83203125" style="370" customWidth="1"/>
    <col min="10246" max="10246" width="5.5" style="370" customWidth="1"/>
    <col min="10247" max="10247" width="11.5" style="370" customWidth="1"/>
    <col min="10248" max="10248" width="11.33203125" style="370" customWidth="1"/>
    <col min="10249" max="10249" width="15.83203125" style="370" customWidth="1"/>
    <col min="10250" max="10253" width="0" style="370" hidden="1" customWidth="1"/>
    <col min="10254" max="10254" width="6.1640625" style="370" customWidth="1"/>
    <col min="10255" max="10260" width="0" style="370" hidden="1" customWidth="1"/>
    <col min="10261" max="10496" width="9.33203125" style="370"/>
    <col min="10497" max="10497" width="6.5" style="370" customWidth="1"/>
    <col min="10498" max="10498" width="5.1640625" style="370" customWidth="1"/>
    <col min="10499" max="10499" width="5.5" style="370" customWidth="1"/>
    <col min="10500" max="10500" width="14.83203125" style="370" customWidth="1"/>
    <col min="10501" max="10501" width="64.83203125" style="370" customWidth="1"/>
    <col min="10502" max="10502" width="5.5" style="370" customWidth="1"/>
    <col min="10503" max="10503" width="11.5" style="370" customWidth="1"/>
    <col min="10504" max="10504" width="11.33203125" style="370" customWidth="1"/>
    <col min="10505" max="10505" width="15.83203125" style="370" customWidth="1"/>
    <col min="10506" max="10509" width="0" style="370" hidden="1" customWidth="1"/>
    <col min="10510" max="10510" width="6.1640625" style="370" customWidth="1"/>
    <col min="10511" max="10516" width="0" style="370" hidden="1" customWidth="1"/>
    <col min="10517" max="10752" width="9.33203125" style="370"/>
    <col min="10753" max="10753" width="6.5" style="370" customWidth="1"/>
    <col min="10754" max="10754" width="5.1640625" style="370" customWidth="1"/>
    <col min="10755" max="10755" width="5.5" style="370" customWidth="1"/>
    <col min="10756" max="10756" width="14.83203125" style="370" customWidth="1"/>
    <col min="10757" max="10757" width="64.83203125" style="370" customWidth="1"/>
    <col min="10758" max="10758" width="5.5" style="370" customWidth="1"/>
    <col min="10759" max="10759" width="11.5" style="370" customWidth="1"/>
    <col min="10760" max="10760" width="11.33203125" style="370" customWidth="1"/>
    <col min="10761" max="10761" width="15.83203125" style="370" customWidth="1"/>
    <col min="10762" max="10765" width="0" style="370" hidden="1" customWidth="1"/>
    <col min="10766" max="10766" width="6.1640625" style="370" customWidth="1"/>
    <col min="10767" max="10772" width="0" style="370" hidden="1" customWidth="1"/>
    <col min="10773" max="11008" width="9.33203125" style="370"/>
    <col min="11009" max="11009" width="6.5" style="370" customWidth="1"/>
    <col min="11010" max="11010" width="5.1640625" style="370" customWidth="1"/>
    <col min="11011" max="11011" width="5.5" style="370" customWidth="1"/>
    <col min="11012" max="11012" width="14.83203125" style="370" customWidth="1"/>
    <col min="11013" max="11013" width="64.83203125" style="370" customWidth="1"/>
    <col min="11014" max="11014" width="5.5" style="370" customWidth="1"/>
    <col min="11015" max="11015" width="11.5" style="370" customWidth="1"/>
    <col min="11016" max="11016" width="11.33203125" style="370" customWidth="1"/>
    <col min="11017" max="11017" width="15.83203125" style="370" customWidth="1"/>
    <col min="11018" max="11021" width="0" style="370" hidden="1" customWidth="1"/>
    <col min="11022" max="11022" width="6.1640625" style="370" customWidth="1"/>
    <col min="11023" max="11028" width="0" style="370" hidden="1" customWidth="1"/>
    <col min="11029" max="11264" width="9.33203125" style="370"/>
    <col min="11265" max="11265" width="6.5" style="370" customWidth="1"/>
    <col min="11266" max="11266" width="5.1640625" style="370" customWidth="1"/>
    <col min="11267" max="11267" width="5.5" style="370" customWidth="1"/>
    <col min="11268" max="11268" width="14.83203125" style="370" customWidth="1"/>
    <col min="11269" max="11269" width="64.83203125" style="370" customWidth="1"/>
    <col min="11270" max="11270" width="5.5" style="370" customWidth="1"/>
    <col min="11271" max="11271" width="11.5" style="370" customWidth="1"/>
    <col min="11272" max="11272" width="11.33203125" style="370" customWidth="1"/>
    <col min="11273" max="11273" width="15.83203125" style="370" customWidth="1"/>
    <col min="11274" max="11277" width="0" style="370" hidden="1" customWidth="1"/>
    <col min="11278" max="11278" width="6.1640625" style="370" customWidth="1"/>
    <col min="11279" max="11284" width="0" style="370" hidden="1" customWidth="1"/>
    <col min="11285" max="11520" width="9.33203125" style="370"/>
    <col min="11521" max="11521" width="6.5" style="370" customWidth="1"/>
    <col min="11522" max="11522" width="5.1640625" style="370" customWidth="1"/>
    <col min="11523" max="11523" width="5.5" style="370" customWidth="1"/>
    <col min="11524" max="11524" width="14.83203125" style="370" customWidth="1"/>
    <col min="11525" max="11525" width="64.83203125" style="370" customWidth="1"/>
    <col min="11526" max="11526" width="5.5" style="370" customWidth="1"/>
    <col min="11527" max="11527" width="11.5" style="370" customWidth="1"/>
    <col min="11528" max="11528" width="11.33203125" style="370" customWidth="1"/>
    <col min="11529" max="11529" width="15.83203125" style="370" customWidth="1"/>
    <col min="11530" max="11533" width="0" style="370" hidden="1" customWidth="1"/>
    <col min="11534" max="11534" width="6.1640625" style="370" customWidth="1"/>
    <col min="11535" max="11540" width="0" style="370" hidden="1" customWidth="1"/>
    <col min="11541" max="11776" width="9.33203125" style="370"/>
    <col min="11777" max="11777" width="6.5" style="370" customWidth="1"/>
    <col min="11778" max="11778" width="5.1640625" style="370" customWidth="1"/>
    <col min="11779" max="11779" width="5.5" style="370" customWidth="1"/>
    <col min="11780" max="11780" width="14.83203125" style="370" customWidth="1"/>
    <col min="11781" max="11781" width="64.83203125" style="370" customWidth="1"/>
    <col min="11782" max="11782" width="5.5" style="370" customWidth="1"/>
    <col min="11783" max="11783" width="11.5" style="370" customWidth="1"/>
    <col min="11784" max="11784" width="11.33203125" style="370" customWidth="1"/>
    <col min="11785" max="11785" width="15.83203125" style="370" customWidth="1"/>
    <col min="11786" max="11789" width="0" style="370" hidden="1" customWidth="1"/>
    <col min="11790" max="11790" width="6.1640625" style="370" customWidth="1"/>
    <col min="11791" max="11796" width="0" style="370" hidden="1" customWidth="1"/>
    <col min="11797" max="12032" width="9.33203125" style="370"/>
    <col min="12033" max="12033" width="6.5" style="370" customWidth="1"/>
    <col min="12034" max="12034" width="5.1640625" style="370" customWidth="1"/>
    <col min="12035" max="12035" width="5.5" style="370" customWidth="1"/>
    <col min="12036" max="12036" width="14.83203125" style="370" customWidth="1"/>
    <col min="12037" max="12037" width="64.83203125" style="370" customWidth="1"/>
    <col min="12038" max="12038" width="5.5" style="370" customWidth="1"/>
    <col min="12039" max="12039" width="11.5" style="370" customWidth="1"/>
    <col min="12040" max="12040" width="11.33203125" style="370" customWidth="1"/>
    <col min="12041" max="12041" width="15.83203125" style="370" customWidth="1"/>
    <col min="12042" max="12045" width="0" style="370" hidden="1" customWidth="1"/>
    <col min="12046" max="12046" width="6.1640625" style="370" customWidth="1"/>
    <col min="12047" max="12052" width="0" style="370" hidden="1" customWidth="1"/>
    <col min="12053" max="12288" width="9.33203125" style="370"/>
    <col min="12289" max="12289" width="6.5" style="370" customWidth="1"/>
    <col min="12290" max="12290" width="5.1640625" style="370" customWidth="1"/>
    <col min="12291" max="12291" width="5.5" style="370" customWidth="1"/>
    <col min="12292" max="12292" width="14.83203125" style="370" customWidth="1"/>
    <col min="12293" max="12293" width="64.83203125" style="370" customWidth="1"/>
    <col min="12294" max="12294" width="5.5" style="370" customWidth="1"/>
    <col min="12295" max="12295" width="11.5" style="370" customWidth="1"/>
    <col min="12296" max="12296" width="11.33203125" style="370" customWidth="1"/>
    <col min="12297" max="12297" width="15.83203125" style="370" customWidth="1"/>
    <col min="12298" max="12301" width="0" style="370" hidden="1" customWidth="1"/>
    <col min="12302" max="12302" width="6.1640625" style="370" customWidth="1"/>
    <col min="12303" max="12308" width="0" style="370" hidden="1" customWidth="1"/>
    <col min="12309" max="12544" width="9.33203125" style="370"/>
    <col min="12545" max="12545" width="6.5" style="370" customWidth="1"/>
    <col min="12546" max="12546" width="5.1640625" style="370" customWidth="1"/>
    <col min="12547" max="12547" width="5.5" style="370" customWidth="1"/>
    <col min="12548" max="12548" width="14.83203125" style="370" customWidth="1"/>
    <col min="12549" max="12549" width="64.83203125" style="370" customWidth="1"/>
    <col min="12550" max="12550" width="5.5" style="370" customWidth="1"/>
    <col min="12551" max="12551" width="11.5" style="370" customWidth="1"/>
    <col min="12552" max="12552" width="11.33203125" style="370" customWidth="1"/>
    <col min="12553" max="12553" width="15.83203125" style="370" customWidth="1"/>
    <col min="12554" max="12557" width="0" style="370" hidden="1" customWidth="1"/>
    <col min="12558" max="12558" width="6.1640625" style="370" customWidth="1"/>
    <col min="12559" max="12564" width="0" style="370" hidden="1" customWidth="1"/>
    <col min="12565" max="12800" width="9.33203125" style="370"/>
    <col min="12801" max="12801" width="6.5" style="370" customWidth="1"/>
    <col min="12802" max="12802" width="5.1640625" style="370" customWidth="1"/>
    <col min="12803" max="12803" width="5.5" style="370" customWidth="1"/>
    <col min="12804" max="12804" width="14.83203125" style="370" customWidth="1"/>
    <col min="12805" max="12805" width="64.83203125" style="370" customWidth="1"/>
    <col min="12806" max="12806" width="5.5" style="370" customWidth="1"/>
    <col min="12807" max="12807" width="11.5" style="370" customWidth="1"/>
    <col min="12808" max="12808" width="11.33203125" style="370" customWidth="1"/>
    <col min="12809" max="12809" width="15.83203125" style="370" customWidth="1"/>
    <col min="12810" max="12813" width="0" style="370" hidden="1" customWidth="1"/>
    <col min="12814" max="12814" width="6.1640625" style="370" customWidth="1"/>
    <col min="12815" max="12820" width="0" style="370" hidden="1" customWidth="1"/>
    <col min="12821" max="13056" width="9.33203125" style="370"/>
    <col min="13057" max="13057" width="6.5" style="370" customWidth="1"/>
    <col min="13058" max="13058" width="5.1640625" style="370" customWidth="1"/>
    <col min="13059" max="13059" width="5.5" style="370" customWidth="1"/>
    <col min="13060" max="13060" width="14.83203125" style="370" customWidth="1"/>
    <col min="13061" max="13061" width="64.83203125" style="370" customWidth="1"/>
    <col min="13062" max="13062" width="5.5" style="370" customWidth="1"/>
    <col min="13063" max="13063" width="11.5" style="370" customWidth="1"/>
    <col min="13064" max="13064" width="11.33203125" style="370" customWidth="1"/>
    <col min="13065" max="13065" width="15.83203125" style="370" customWidth="1"/>
    <col min="13066" max="13069" width="0" style="370" hidden="1" customWidth="1"/>
    <col min="13070" max="13070" width="6.1640625" style="370" customWidth="1"/>
    <col min="13071" max="13076" width="0" style="370" hidden="1" customWidth="1"/>
    <col min="13077" max="13312" width="9.33203125" style="370"/>
    <col min="13313" max="13313" width="6.5" style="370" customWidth="1"/>
    <col min="13314" max="13314" width="5.1640625" style="370" customWidth="1"/>
    <col min="13315" max="13315" width="5.5" style="370" customWidth="1"/>
    <col min="13316" max="13316" width="14.83203125" style="370" customWidth="1"/>
    <col min="13317" max="13317" width="64.83203125" style="370" customWidth="1"/>
    <col min="13318" max="13318" width="5.5" style="370" customWidth="1"/>
    <col min="13319" max="13319" width="11.5" style="370" customWidth="1"/>
    <col min="13320" max="13320" width="11.33203125" style="370" customWidth="1"/>
    <col min="13321" max="13321" width="15.83203125" style="370" customWidth="1"/>
    <col min="13322" max="13325" width="0" style="370" hidden="1" customWidth="1"/>
    <col min="13326" max="13326" width="6.1640625" style="370" customWidth="1"/>
    <col min="13327" max="13332" width="0" style="370" hidden="1" customWidth="1"/>
    <col min="13333" max="13568" width="9.33203125" style="370"/>
    <col min="13569" max="13569" width="6.5" style="370" customWidth="1"/>
    <col min="13570" max="13570" width="5.1640625" style="370" customWidth="1"/>
    <col min="13571" max="13571" width="5.5" style="370" customWidth="1"/>
    <col min="13572" max="13572" width="14.83203125" style="370" customWidth="1"/>
    <col min="13573" max="13573" width="64.83203125" style="370" customWidth="1"/>
    <col min="13574" max="13574" width="5.5" style="370" customWidth="1"/>
    <col min="13575" max="13575" width="11.5" style="370" customWidth="1"/>
    <col min="13576" max="13576" width="11.33203125" style="370" customWidth="1"/>
    <col min="13577" max="13577" width="15.83203125" style="370" customWidth="1"/>
    <col min="13578" max="13581" width="0" style="370" hidden="1" customWidth="1"/>
    <col min="13582" max="13582" width="6.1640625" style="370" customWidth="1"/>
    <col min="13583" max="13588" width="0" style="370" hidden="1" customWidth="1"/>
    <col min="13589" max="13824" width="9.33203125" style="370"/>
    <col min="13825" max="13825" width="6.5" style="370" customWidth="1"/>
    <col min="13826" max="13826" width="5.1640625" style="370" customWidth="1"/>
    <col min="13827" max="13827" width="5.5" style="370" customWidth="1"/>
    <col min="13828" max="13828" width="14.83203125" style="370" customWidth="1"/>
    <col min="13829" max="13829" width="64.83203125" style="370" customWidth="1"/>
    <col min="13830" max="13830" width="5.5" style="370" customWidth="1"/>
    <col min="13831" max="13831" width="11.5" style="370" customWidth="1"/>
    <col min="13832" max="13832" width="11.33203125" style="370" customWidth="1"/>
    <col min="13833" max="13833" width="15.83203125" style="370" customWidth="1"/>
    <col min="13834" max="13837" width="0" style="370" hidden="1" customWidth="1"/>
    <col min="13838" max="13838" width="6.1640625" style="370" customWidth="1"/>
    <col min="13839" max="13844" width="0" style="370" hidden="1" customWidth="1"/>
    <col min="13845" max="14080" width="9.33203125" style="370"/>
    <col min="14081" max="14081" width="6.5" style="370" customWidth="1"/>
    <col min="14082" max="14082" width="5.1640625" style="370" customWidth="1"/>
    <col min="14083" max="14083" width="5.5" style="370" customWidth="1"/>
    <col min="14084" max="14084" width="14.83203125" style="370" customWidth="1"/>
    <col min="14085" max="14085" width="64.83203125" style="370" customWidth="1"/>
    <col min="14086" max="14086" width="5.5" style="370" customWidth="1"/>
    <col min="14087" max="14087" width="11.5" style="370" customWidth="1"/>
    <col min="14088" max="14088" width="11.33203125" style="370" customWidth="1"/>
    <col min="14089" max="14089" width="15.83203125" style="370" customWidth="1"/>
    <col min="14090" max="14093" width="0" style="370" hidden="1" customWidth="1"/>
    <col min="14094" max="14094" width="6.1640625" style="370" customWidth="1"/>
    <col min="14095" max="14100" width="0" style="370" hidden="1" customWidth="1"/>
    <col min="14101" max="14336" width="9.33203125" style="370"/>
    <col min="14337" max="14337" width="6.5" style="370" customWidth="1"/>
    <col min="14338" max="14338" width="5.1640625" style="370" customWidth="1"/>
    <col min="14339" max="14339" width="5.5" style="370" customWidth="1"/>
    <col min="14340" max="14340" width="14.83203125" style="370" customWidth="1"/>
    <col min="14341" max="14341" width="64.83203125" style="370" customWidth="1"/>
    <col min="14342" max="14342" width="5.5" style="370" customWidth="1"/>
    <col min="14343" max="14343" width="11.5" style="370" customWidth="1"/>
    <col min="14344" max="14344" width="11.33203125" style="370" customWidth="1"/>
    <col min="14345" max="14345" width="15.83203125" style="370" customWidth="1"/>
    <col min="14346" max="14349" width="0" style="370" hidden="1" customWidth="1"/>
    <col min="14350" max="14350" width="6.1640625" style="370" customWidth="1"/>
    <col min="14351" max="14356" width="0" style="370" hidden="1" customWidth="1"/>
    <col min="14357" max="14592" width="9.33203125" style="370"/>
    <col min="14593" max="14593" width="6.5" style="370" customWidth="1"/>
    <col min="14594" max="14594" width="5.1640625" style="370" customWidth="1"/>
    <col min="14595" max="14595" width="5.5" style="370" customWidth="1"/>
    <col min="14596" max="14596" width="14.83203125" style="370" customWidth="1"/>
    <col min="14597" max="14597" width="64.83203125" style="370" customWidth="1"/>
    <col min="14598" max="14598" width="5.5" style="370" customWidth="1"/>
    <col min="14599" max="14599" width="11.5" style="370" customWidth="1"/>
    <col min="14600" max="14600" width="11.33203125" style="370" customWidth="1"/>
    <col min="14601" max="14601" width="15.83203125" style="370" customWidth="1"/>
    <col min="14602" max="14605" width="0" style="370" hidden="1" customWidth="1"/>
    <col min="14606" max="14606" width="6.1640625" style="370" customWidth="1"/>
    <col min="14607" max="14612" width="0" style="370" hidden="1" customWidth="1"/>
    <col min="14613" max="14848" width="9.33203125" style="370"/>
    <col min="14849" max="14849" width="6.5" style="370" customWidth="1"/>
    <col min="14850" max="14850" width="5.1640625" style="370" customWidth="1"/>
    <col min="14851" max="14851" width="5.5" style="370" customWidth="1"/>
    <col min="14852" max="14852" width="14.83203125" style="370" customWidth="1"/>
    <col min="14853" max="14853" width="64.83203125" style="370" customWidth="1"/>
    <col min="14854" max="14854" width="5.5" style="370" customWidth="1"/>
    <col min="14855" max="14855" width="11.5" style="370" customWidth="1"/>
    <col min="14856" max="14856" width="11.33203125" style="370" customWidth="1"/>
    <col min="14857" max="14857" width="15.83203125" style="370" customWidth="1"/>
    <col min="14858" max="14861" width="0" style="370" hidden="1" customWidth="1"/>
    <col min="14862" max="14862" width="6.1640625" style="370" customWidth="1"/>
    <col min="14863" max="14868" width="0" style="370" hidden="1" customWidth="1"/>
    <col min="14869" max="15104" width="9.33203125" style="370"/>
    <col min="15105" max="15105" width="6.5" style="370" customWidth="1"/>
    <col min="15106" max="15106" width="5.1640625" style="370" customWidth="1"/>
    <col min="15107" max="15107" width="5.5" style="370" customWidth="1"/>
    <col min="15108" max="15108" width="14.83203125" style="370" customWidth="1"/>
    <col min="15109" max="15109" width="64.83203125" style="370" customWidth="1"/>
    <col min="15110" max="15110" width="5.5" style="370" customWidth="1"/>
    <col min="15111" max="15111" width="11.5" style="370" customWidth="1"/>
    <col min="15112" max="15112" width="11.33203125" style="370" customWidth="1"/>
    <col min="15113" max="15113" width="15.83203125" style="370" customWidth="1"/>
    <col min="15114" max="15117" width="0" style="370" hidden="1" customWidth="1"/>
    <col min="15118" max="15118" width="6.1640625" style="370" customWidth="1"/>
    <col min="15119" max="15124" width="0" style="370" hidden="1" customWidth="1"/>
    <col min="15125" max="15360" width="9.33203125" style="370"/>
    <col min="15361" max="15361" width="6.5" style="370" customWidth="1"/>
    <col min="15362" max="15362" width="5.1640625" style="370" customWidth="1"/>
    <col min="15363" max="15363" width="5.5" style="370" customWidth="1"/>
    <col min="15364" max="15364" width="14.83203125" style="370" customWidth="1"/>
    <col min="15365" max="15365" width="64.83203125" style="370" customWidth="1"/>
    <col min="15366" max="15366" width="5.5" style="370" customWidth="1"/>
    <col min="15367" max="15367" width="11.5" style="370" customWidth="1"/>
    <col min="15368" max="15368" width="11.33203125" style="370" customWidth="1"/>
    <col min="15369" max="15369" width="15.83203125" style="370" customWidth="1"/>
    <col min="15370" max="15373" width="0" style="370" hidden="1" customWidth="1"/>
    <col min="15374" max="15374" width="6.1640625" style="370" customWidth="1"/>
    <col min="15375" max="15380" width="0" style="370" hidden="1" customWidth="1"/>
    <col min="15381" max="15616" width="9.33203125" style="370"/>
    <col min="15617" max="15617" width="6.5" style="370" customWidth="1"/>
    <col min="15618" max="15618" width="5.1640625" style="370" customWidth="1"/>
    <col min="15619" max="15619" width="5.5" style="370" customWidth="1"/>
    <col min="15620" max="15620" width="14.83203125" style="370" customWidth="1"/>
    <col min="15621" max="15621" width="64.83203125" style="370" customWidth="1"/>
    <col min="15622" max="15622" width="5.5" style="370" customWidth="1"/>
    <col min="15623" max="15623" width="11.5" style="370" customWidth="1"/>
    <col min="15624" max="15624" width="11.33203125" style="370" customWidth="1"/>
    <col min="15625" max="15625" width="15.83203125" style="370" customWidth="1"/>
    <col min="15626" max="15629" width="0" style="370" hidden="1" customWidth="1"/>
    <col min="15630" max="15630" width="6.1640625" style="370" customWidth="1"/>
    <col min="15631" max="15636" width="0" style="370" hidden="1" customWidth="1"/>
    <col min="15637" max="15872" width="9.33203125" style="370"/>
    <col min="15873" max="15873" width="6.5" style="370" customWidth="1"/>
    <col min="15874" max="15874" width="5.1640625" style="370" customWidth="1"/>
    <col min="15875" max="15875" width="5.5" style="370" customWidth="1"/>
    <col min="15876" max="15876" width="14.83203125" style="370" customWidth="1"/>
    <col min="15877" max="15877" width="64.83203125" style="370" customWidth="1"/>
    <col min="15878" max="15878" width="5.5" style="370" customWidth="1"/>
    <col min="15879" max="15879" width="11.5" style="370" customWidth="1"/>
    <col min="15880" max="15880" width="11.33203125" style="370" customWidth="1"/>
    <col min="15881" max="15881" width="15.83203125" style="370" customWidth="1"/>
    <col min="15882" max="15885" width="0" style="370" hidden="1" customWidth="1"/>
    <col min="15886" max="15886" width="6.1640625" style="370" customWidth="1"/>
    <col min="15887" max="15892" width="0" style="370" hidden="1" customWidth="1"/>
    <col min="15893" max="16128" width="9.33203125" style="370"/>
    <col min="16129" max="16129" width="6.5" style="370" customWidth="1"/>
    <col min="16130" max="16130" width="5.1640625" style="370" customWidth="1"/>
    <col min="16131" max="16131" width="5.5" style="370" customWidth="1"/>
    <col min="16132" max="16132" width="14.83203125" style="370" customWidth="1"/>
    <col min="16133" max="16133" width="64.83203125" style="370" customWidth="1"/>
    <col min="16134" max="16134" width="5.5" style="370" customWidth="1"/>
    <col min="16135" max="16135" width="11.5" style="370" customWidth="1"/>
    <col min="16136" max="16136" width="11.33203125" style="370" customWidth="1"/>
    <col min="16137" max="16137" width="15.83203125" style="370" customWidth="1"/>
    <col min="16138" max="16141" width="0" style="370" hidden="1" customWidth="1"/>
    <col min="16142" max="16142" width="6.1640625" style="370" customWidth="1"/>
    <col min="16143" max="16148" width="0" style="370" hidden="1" customWidth="1"/>
    <col min="16149" max="16384" width="9.33203125" style="370"/>
  </cols>
  <sheetData>
    <row r="1" spans="1:21" ht="18" customHeight="1" x14ac:dyDescent="0.25">
      <c r="A1" s="367" t="s">
        <v>127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  <c r="P1" s="369"/>
      <c r="Q1" s="368"/>
      <c r="R1" s="368"/>
      <c r="S1" s="368"/>
      <c r="T1" s="368"/>
    </row>
    <row r="2" spans="1:21" ht="11.25" customHeight="1" x14ac:dyDescent="0.2">
      <c r="A2" s="371" t="s">
        <v>18</v>
      </c>
      <c r="B2" s="372"/>
      <c r="C2" s="372" t="str">
        <f>'[2]Krycí list'!E5</f>
        <v>Změna užívání a stavební úpravy objektu</v>
      </c>
      <c r="D2" s="372"/>
      <c r="E2" s="372"/>
      <c r="F2" s="372"/>
      <c r="G2" s="372"/>
      <c r="H2" s="372"/>
      <c r="I2" s="372"/>
      <c r="J2" s="372"/>
      <c r="K2" s="372"/>
      <c r="L2" s="368"/>
      <c r="M2" s="368"/>
      <c r="N2" s="368"/>
      <c r="O2" s="369"/>
      <c r="P2" s="369"/>
      <c r="Q2" s="368"/>
      <c r="R2" s="368"/>
      <c r="S2" s="368"/>
      <c r="T2" s="368"/>
    </row>
    <row r="3" spans="1:21" ht="11.25" customHeight="1" x14ac:dyDescent="0.2">
      <c r="A3" s="371" t="s">
        <v>891</v>
      </c>
      <c r="B3" s="372"/>
      <c r="C3" s="372" t="str">
        <f>'[2]Krycí list'!E7</f>
        <v>Zařízení silnoproudé elektrotechniky</v>
      </c>
      <c r="D3" s="372"/>
      <c r="E3" s="372"/>
      <c r="F3" s="372"/>
      <c r="G3" s="372"/>
      <c r="H3" s="372"/>
      <c r="I3" s="372"/>
      <c r="J3" s="372"/>
      <c r="K3" s="372"/>
      <c r="L3" s="368"/>
      <c r="M3" s="368"/>
      <c r="N3" s="368"/>
      <c r="O3" s="369"/>
      <c r="P3" s="369"/>
      <c r="Q3" s="368"/>
      <c r="R3" s="368"/>
      <c r="S3" s="368"/>
      <c r="T3" s="368"/>
    </row>
    <row r="4" spans="1:21" ht="11.25" customHeight="1" x14ac:dyDescent="0.2">
      <c r="A4" s="371" t="s">
        <v>1343</v>
      </c>
      <c r="B4" s="372"/>
      <c r="C4" s="372" t="str">
        <f>'[2]Krycí list'!E9</f>
        <v xml:space="preserve"> </v>
      </c>
      <c r="D4" s="372"/>
      <c r="E4" s="372"/>
      <c r="F4" s="372"/>
      <c r="G4" s="372"/>
      <c r="H4" s="372"/>
      <c r="I4" s="372"/>
      <c r="J4" s="372"/>
      <c r="K4" s="372"/>
      <c r="L4" s="368"/>
      <c r="M4" s="368"/>
      <c r="N4" s="368"/>
      <c r="O4" s="369"/>
      <c r="P4" s="369"/>
      <c r="Q4" s="368"/>
      <c r="R4" s="368"/>
      <c r="S4" s="368"/>
      <c r="T4" s="368"/>
    </row>
    <row r="5" spans="1:21" ht="11.25" customHeight="1" x14ac:dyDescent="0.2">
      <c r="A5" s="372" t="s">
        <v>21</v>
      </c>
      <c r="B5" s="372"/>
      <c r="C5" s="372" t="str">
        <f>'[2]Krycí list'!P5</f>
        <v xml:space="preserve"> </v>
      </c>
      <c r="D5" s="372"/>
      <c r="E5" s="372"/>
      <c r="F5" s="372"/>
      <c r="G5" s="372"/>
      <c r="H5" s="372"/>
      <c r="I5" s="372"/>
      <c r="J5" s="372"/>
      <c r="K5" s="372"/>
      <c r="L5" s="368"/>
      <c r="M5" s="368"/>
      <c r="N5" s="368"/>
      <c r="O5" s="369"/>
      <c r="P5" s="369"/>
      <c r="Q5" s="368"/>
      <c r="R5" s="368"/>
      <c r="S5" s="368"/>
      <c r="T5" s="368"/>
    </row>
    <row r="6" spans="1:21" ht="6" customHeight="1" x14ac:dyDescent="0.2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68"/>
      <c r="M6" s="368"/>
      <c r="N6" s="368"/>
      <c r="O6" s="369"/>
      <c r="P6" s="369"/>
      <c r="Q6" s="368"/>
      <c r="R6" s="368"/>
      <c r="S6" s="368"/>
      <c r="T6" s="368"/>
    </row>
    <row r="7" spans="1:21" ht="11.25" customHeight="1" x14ac:dyDescent="0.2">
      <c r="A7" s="372" t="s">
        <v>30</v>
      </c>
      <c r="B7" s="372"/>
      <c r="C7" s="372" t="str">
        <f>'[2]Krycí list'!E26</f>
        <v>Město Kolín, Karlovo náměstí 78, Kolín I</v>
      </c>
      <c r="D7" s="372"/>
      <c r="E7" s="372"/>
      <c r="F7" s="372"/>
      <c r="G7" s="372"/>
      <c r="H7" s="372"/>
      <c r="I7" s="372"/>
      <c r="J7" s="372"/>
      <c r="K7" s="372"/>
      <c r="L7" s="368"/>
      <c r="M7" s="368"/>
      <c r="N7" s="368"/>
      <c r="O7" s="369"/>
      <c r="P7" s="369"/>
      <c r="Q7" s="368"/>
      <c r="R7" s="368"/>
      <c r="S7" s="368"/>
      <c r="T7" s="368"/>
    </row>
    <row r="8" spans="1:21" ht="11.25" customHeight="1" x14ac:dyDescent="0.2">
      <c r="A8" s="372" t="s">
        <v>34</v>
      </c>
      <c r="B8" s="372"/>
      <c r="C8" s="372" t="str">
        <f>'[2]Krycí list'!E28</f>
        <v>Bude vybrán ve výběrovém řízení</v>
      </c>
      <c r="D8" s="372"/>
      <c r="E8" s="372"/>
      <c r="F8" s="372"/>
      <c r="G8" s="372"/>
      <c r="H8" s="372"/>
      <c r="I8" s="372"/>
      <c r="J8" s="372"/>
      <c r="K8" s="372"/>
      <c r="L8" s="368"/>
      <c r="M8" s="368"/>
      <c r="N8" s="368"/>
      <c r="O8" s="369"/>
      <c r="P8" s="369"/>
      <c r="Q8" s="368"/>
      <c r="R8" s="368"/>
      <c r="S8" s="368"/>
      <c r="T8" s="368"/>
    </row>
    <row r="9" spans="1:21" ht="11.25" customHeight="1" x14ac:dyDescent="0.2">
      <c r="A9" s="372" t="s">
        <v>26</v>
      </c>
      <c r="B9" s="372"/>
      <c r="C9" s="372" t="s">
        <v>1344</v>
      </c>
      <c r="D9" s="372"/>
      <c r="E9" s="372"/>
      <c r="F9" s="372"/>
      <c r="G9" s="372"/>
      <c r="H9" s="372"/>
      <c r="I9" s="372"/>
      <c r="J9" s="372"/>
      <c r="K9" s="372"/>
      <c r="L9" s="368"/>
      <c r="M9" s="368"/>
      <c r="N9" s="368"/>
      <c r="O9" s="369"/>
      <c r="P9" s="369"/>
      <c r="Q9" s="368"/>
      <c r="R9" s="368"/>
      <c r="S9" s="368"/>
      <c r="T9" s="368"/>
    </row>
    <row r="10" spans="1:21" ht="5.25" customHeight="1" x14ac:dyDescent="0.2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9"/>
      <c r="P10" s="369"/>
      <c r="Q10" s="368"/>
      <c r="R10" s="368"/>
      <c r="S10" s="368"/>
      <c r="T10" s="368"/>
    </row>
    <row r="11" spans="1:21" ht="21.75" customHeight="1" x14ac:dyDescent="0.2">
      <c r="A11" s="373" t="s">
        <v>1345</v>
      </c>
      <c r="B11" s="374" t="s">
        <v>1346</v>
      </c>
      <c r="C11" s="374" t="s">
        <v>1347</v>
      </c>
      <c r="D11" s="374" t="s">
        <v>1348</v>
      </c>
      <c r="E11" s="374" t="s">
        <v>130</v>
      </c>
      <c r="F11" s="374" t="s">
        <v>131</v>
      </c>
      <c r="G11" s="374" t="s">
        <v>1349</v>
      </c>
      <c r="H11" s="374" t="s">
        <v>1350</v>
      </c>
      <c r="I11" s="374" t="s">
        <v>1351</v>
      </c>
      <c r="J11" s="374" t="s">
        <v>1352</v>
      </c>
      <c r="K11" s="374" t="s">
        <v>1353</v>
      </c>
      <c r="L11" s="374" t="s">
        <v>1354</v>
      </c>
      <c r="M11" s="374" t="s">
        <v>1355</v>
      </c>
      <c r="N11" s="374" t="s">
        <v>1356</v>
      </c>
      <c r="O11" s="375" t="s">
        <v>1357</v>
      </c>
      <c r="P11" s="376" t="s">
        <v>1358</v>
      </c>
      <c r="Q11" s="374"/>
      <c r="R11" s="374"/>
      <c r="S11" s="374"/>
      <c r="T11" s="377" t="s">
        <v>1359</v>
      </c>
      <c r="U11" s="378"/>
    </row>
    <row r="12" spans="1:21" ht="11.25" customHeight="1" x14ac:dyDescent="0.2">
      <c r="A12" s="379">
        <v>1</v>
      </c>
      <c r="B12" s="380">
        <v>2</v>
      </c>
      <c r="C12" s="380">
        <v>3</v>
      </c>
      <c r="D12" s="380">
        <v>4</v>
      </c>
      <c r="E12" s="380">
        <v>5</v>
      </c>
      <c r="F12" s="380">
        <v>6</v>
      </c>
      <c r="G12" s="380">
        <v>7</v>
      </c>
      <c r="H12" s="380">
        <v>8</v>
      </c>
      <c r="I12" s="380">
        <v>9</v>
      </c>
      <c r="J12" s="380"/>
      <c r="K12" s="380"/>
      <c r="L12" s="380"/>
      <c r="M12" s="380"/>
      <c r="N12" s="380">
        <v>10</v>
      </c>
      <c r="O12" s="381">
        <v>11</v>
      </c>
      <c r="P12" s="382">
        <v>12</v>
      </c>
      <c r="Q12" s="380"/>
      <c r="R12" s="380"/>
      <c r="S12" s="380"/>
      <c r="T12" s="383">
        <v>11</v>
      </c>
      <c r="U12" s="378"/>
    </row>
    <row r="13" spans="1:21" ht="3.75" customHeight="1" x14ac:dyDescent="0.2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9"/>
      <c r="P13" s="384"/>
      <c r="Q13" s="368"/>
      <c r="R13" s="368"/>
      <c r="S13" s="368"/>
      <c r="T13" s="368"/>
    </row>
    <row r="14" spans="1:21" s="389" customFormat="1" ht="12.75" customHeight="1" x14ac:dyDescent="0.3">
      <c r="A14" s="385"/>
      <c r="B14" s="386" t="s">
        <v>82</v>
      </c>
      <c r="C14" s="385"/>
      <c r="D14" s="385" t="s">
        <v>913</v>
      </c>
      <c r="E14" s="385" t="s">
        <v>914</v>
      </c>
      <c r="F14" s="385"/>
      <c r="G14" s="385"/>
      <c r="H14" s="385"/>
      <c r="I14" s="387">
        <f>I15+I17</f>
        <v>0</v>
      </c>
      <c r="J14" s="385"/>
      <c r="K14" s="388">
        <f>K15+K17</f>
        <v>0</v>
      </c>
      <c r="L14" s="385"/>
      <c r="M14" s="388">
        <f>M15+M17</f>
        <v>0</v>
      </c>
      <c r="N14" s="385"/>
      <c r="P14" s="390" t="s">
        <v>83</v>
      </c>
    </row>
    <row r="15" spans="1:21" s="389" customFormat="1" ht="12.75" customHeight="1" x14ac:dyDescent="0.3">
      <c r="B15" s="391" t="s">
        <v>82</v>
      </c>
      <c r="D15" s="392" t="s">
        <v>1360</v>
      </c>
      <c r="E15" s="392" t="s">
        <v>1361</v>
      </c>
      <c r="I15" s="393">
        <f>I16</f>
        <v>0</v>
      </c>
      <c r="K15" s="394">
        <f>K16</f>
        <v>0</v>
      </c>
      <c r="M15" s="394">
        <f>M16</f>
        <v>0</v>
      </c>
      <c r="P15" s="392" t="s">
        <v>23</v>
      </c>
    </row>
    <row r="16" spans="1:21" s="403" customFormat="1" ht="24" customHeight="1" x14ac:dyDescent="0.3">
      <c r="A16" s="395" t="s">
        <v>23</v>
      </c>
      <c r="B16" s="395" t="s">
        <v>147</v>
      </c>
      <c r="C16" s="395" t="s">
        <v>1362</v>
      </c>
      <c r="D16" s="396" t="s">
        <v>1505</v>
      </c>
      <c r="E16" s="397" t="s">
        <v>1506</v>
      </c>
      <c r="F16" s="395" t="s">
        <v>175</v>
      </c>
      <c r="G16" s="398">
        <v>1</v>
      </c>
      <c r="H16" s="399">
        <v>0</v>
      </c>
      <c r="I16" s="399">
        <f>ROUND(G16*H16,2)</f>
        <v>0</v>
      </c>
      <c r="J16" s="400">
        <v>0</v>
      </c>
      <c r="K16" s="398">
        <f>G16*J16</f>
        <v>0</v>
      </c>
      <c r="L16" s="400">
        <v>0</v>
      </c>
      <c r="M16" s="398">
        <f>G16*L16</f>
        <v>0</v>
      </c>
      <c r="N16" s="401">
        <v>21</v>
      </c>
      <c r="O16" s="402">
        <v>16</v>
      </c>
      <c r="P16" s="403" t="s">
        <v>98</v>
      </c>
    </row>
    <row r="17" spans="1:16" s="389" customFormat="1" ht="12.75" customHeight="1" x14ac:dyDescent="0.3">
      <c r="B17" s="391" t="s">
        <v>82</v>
      </c>
      <c r="D17" s="392" t="s">
        <v>1507</v>
      </c>
      <c r="E17" s="392" t="s">
        <v>1508</v>
      </c>
      <c r="I17" s="393">
        <f>SUM(I18:I20)</f>
        <v>0</v>
      </c>
      <c r="K17" s="394">
        <f>SUM(K18:K20)</f>
        <v>0</v>
      </c>
      <c r="M17" s="394">
        <f>SUM(M18:M20)</f>
        <v>0</v>
      </c>
      <c r="P17" s="392" t="s">
        <v>23</v>
      </c>
    </row>
    <row r="18" spans="1:16" s="403" customFormat="1" ht="13.5" customHeight="1" x14ac:dyDescent="0.3">
      <c r="A18" s="395" t="s">
        <v>98</v>
      </c>
      <c r="B18" s="395" t="s">
        <v>147</v>
      </c>
      <c r="C18" s="395" t="s">
        <v>1507</v>
      </c>
      <c r="D18" s="396" t="s">
        <v>1509</v>
      </c>
      <c r="E18" s="397" t="s">
        <v>1510</v>
      </c>
      <c r="F18" s="395" t="s">
        <v>175</v>
      </c>
      <c r="G18" s="398">
        <v>4</v>
      </c>
      <c r="H18" s="399">
        <v>0</v>
      </c>
      <c r="I18" s="399">
        <f>ROUND(G18*H18,2)</f>
        <v>0</v>
      </c>
      <c r="J18" s="400">
        <v>0</v>
      </c>
      <c r="K18" s="398">
        <f>G18*J18</f>
        <v>0</v>
      </c>
      <c r="L18" s="400">
        <v>0</v>
      </c>
      <c r="M18" s="398">
        <f>G18*L18</f>
        <v>0</v>
      </c>
      <c r="N18" s="401">
        <v>21</v>
      </c>
      <c r="O18" s="402">
        <v>16</v>
      </c>
      <c r="P18" s="403" t="s">
        <v>98</v>
      </c>
    </row>
    <row r="19" spans="1:16" s="403" customFormat="1" ht="24" customHeight="1" x14ac:dyDescent="0.3">
      <c r="A19" s="407" t="s">
        <v>370</v>
      </c>
      <c r="B19" s="407" t="s">
        <v>159</v>
      </c>
      <c r="C19" s="407" t="s">
        <v>1371</v>
      </c>
      <c r="D19" s="408" t="s">
        <v>1511</v>
      </c>
      <c r="E19" s="409" t="s">
        <v>1512</v>
      </c>
      <c r="F19" s="407" t="s">
        <v>1386</v>
      </c>
      <c r="G19" s="410">
        <v>4</v>
      </c>
      <c r="H19" s="411">
        <v>0</v>
      </c>
      <c r="I19" s="411">
        <f>ROUND(G19*H19,2)</f>
        <v>0</v>
      </c>
      <c r="J19" s="412">
        <v>0</v>
      </c>
      <c r="K19" s="410">
        <f>G19*J19</f>
        <v>0</v>
      </c>
      <c r="L19" s="412">
        <v>0</v>
      </c>
      <c r="M19" s="410">
        <f>G19*L19</f>
        <v>0</v>
      </c>
      <c r="N19" s="413">
        <v>21</v>
      </c>
      <c r="O19" s="414">
        <v>32</v>
      </c>
      <c r="P19" s="415" t="s">
        <v>98</v>
      </c>
    </row>
    <row r="20" spans="1:16" s="403" customFormat="1" ht="13.5" customHeight="1" x14ac:dyDescent="0.3">
      <c r="A20" s="395" t="s">
        <v>149</v>
      </c>
      <c r="B20" s="395" t="s">
        <v>147</v>
      </c>
      <c r="C20" s="395" t="s">
        <v>1507</v>
      </c>
      <c r="D20" s="396" t="s">
        <v>1513</v>
      </c>
      <c r="E20" s="397" t="s">
        <v>1514</v>
      </c>
      <c r="F20" s="395" t="s">
        <v>175</v>
      </c>
      <c r="G20" s="398">
        <v>4</v>
      </c>
      <c r="H20" s="399">
        <v>0</v>
      </c>
      <c r="I20" s="399">
        <f>ROUND(G20*H20,2)</f>
        <v>0</v>
      </c>
      <c r="J20" s="400">
        <v>0</v>
      </c>
      <c r="K20" s="398">
        <f>G20*J20</f>
        <v>0</v>
      </c>
      <c r="L20" s="400">
        <v>0</v>
      </c>
      <c r="M20" s="398">
        <f>G20*L20</f>
        <v>0</v>
      </c>
      <c r="N20" s="401">
        <v>21</v>
      </c>
      <c r="O20" s="402">
        <v>16</v>
      </c>
      <c r="P20" s="403" t="s">
        <v>98</v>
      </c>
    </row>
    <row r="21" spans="1:16" s="389" customFormat="1" ht="12.75" customHeight="1" x14ac:dyDescent="0.3">
      <c r="B21" s="404" t="s">
        <v>82</v>
      </c>
      <c r="D21" s="390" t="s">
        <v>159</v>
      </c>
      <c r="E21" s="390" t="s">
        <v>1365</v>
      </c>
      <c r="I21" s="405">
        <f>I22+I81+I95</f>
        <v>0</v>
      </c>
      <c r="K21" s="406">
        <f>K22+K81+K95</f>
        <v>0</v>
      </c>
      <c r="M21" s="406">
        <f>M22+M81+M95</f>
        <v>0</v>
      </c>
      <c r="P21" s="390" t="s">
        <v>83</v>
      </c>
    </row>
    <row r="22" spans="1:16" s="389" customFormat="1" ht="12.75" customHeight="1" x14ac:dyDescent="0.3">
      <c r="B22" s="391" t="s">
        <v>82</v>
      </c>
      <c r="D22" s="392" t="s">
        <v>1366</v>
      </c>
      <c r="E22" s="392" t="s">
        <v>1367</v>
      </c>
      <c r="I22" s="393">
        <f>SUM(I23:I80)</f>
        <v>0</v>
      </c>
      <c r="K22" s="394">
        <f>SUM(K23:K80)</f>
        <v>0</v>
      </c>
      <c r="M22" s="394">
        <f>SUM(M23:M80)</f>
        <v>0</v>
      </c>
      <c r="P22" s="392" t="s">
        <v>23</v>
      </c>
    </row>
    <row r="23" spans="1:16" s="403" customFormat="1" ht="24" customHeight="1" x14ac:dyDescent="0.3">
      <c r="A23" s="395" t="s">
        <v>182</v>
      </c>
      <c r="B23" s="395" t="s">
        <v>147</v>
      </c>
      <c r="C23" s="395" t="s">
        <v>1368</v>
      </c>
      <c r="D23" s="396" t="s">
        <v>1515</v>
      </c>
      <c r="E23" s="397" t="s">
        <v>1516</v>
      </c>
      <c r="F23" s="395" t="s">
        <v>175</v>
      </c>
      <c r="G23" s="398">
        <v>69</v>
      </c>
      <c r="H23" s="399">
        <v>0</v>
      </c>
      <c r="I23" s="399">
        <f t="shared" ref="I23:I80" si="0">ROUND(G23*H23,2)</f>
        <v>0</v>
      </c>
      <c r="J23" s="400">
        <v>0</v>
      </c>
      <c r="K23" s="398">
        <f t="shared" ref="K23:K80" si="1">G23*J23</f>
        <v>0</v>
      </c>
      <c r="L23" s="400">
        <v>0</v>
      </c>
      <c r="M23" s="398">
        <f t="shared" ref="M23:M80" si="2">G23*L23</f>
        <v>0</v>
      </c>
      <c r="N23" s="401">
        <v>21</v>
      </c>
      <c r="O23" s="402">
        <v>64</v>
      </c>
      <c r="P23" s="403" t="s">
        <v>98</v>
      </c>
    </row>
    <row r="24" spans="1:16" s="403" customFormat="1" ht="13.5" customHeight="1" x14ac:dyDescent="0.3">
      <c r="A24" s="407" t="s">
        <v>177</v>
      </c>
      <c r="B24" s="407" t="s">
        <v>159</v>
      </c>
      <c r="C24" s="407" t="s">
        <v>1371</v>
      </c>
      <c r="D24" s="408" t="s">
        <v>1517</v>
      </c>
      <c r="E24" s="409" t="s">
        <v>1518</v>
      </c>
      <c r="F24" s="407" t="s">
        <v>1386</v>
      </c>
      <c r="G24" s="410">
        <v>69</v>
      </c>
      <c r="H24" s="411">
        <v>0</v>
      </c>
      <c r="I24" s="411">
        <f t="shared" si="0"/>
        <v>0</v>
      </c>
      <c r="J24" s="412">
        <v>0</v>
      </c>
      <c r="K24" s="410">
        <f t="shared" si="1"/>
        <v>0</v>
      </c>
      <c r="L24" s="412">
        <v>0</v>
      </c>
      <c r="M24" s="410">
        <f t="shared" si="2"/>
        <v>0</v>
      </c>
      <c r="N24" s="413">
        <v>21</v>
      </c>
      <c r="O24" s="414">
        <v>256</v>
      </c>
      <c r="P24" s="415" t="s">
        <v>98</v>
      </c>
    </row>
    <row r="25" spans="1:16" s="403" customFormat="1" ht="24" customHeight="1" x14ac:dyDescent="0.3">
      <c r="A25" s="395" t="s">
        <v>431</v>
      </c>
      <c r="B25" s="395" t="s">
        <v>147</v>
      </c>
      <c r="C25" s="395" t="s">
        <v>1368</v>
      </c>
      <c r="D25" s="396" t="s">
        <v>1382</v>
      </c>
      <c r="E25" s="397" t="s">
        <v>1383</v>
      </c>
      <c r="F25" s="395" t="s">
        <v>175</v>
      </c>
      <c r="G25" s="398">
        <v>50</v>
      </c>
      <c r="H25" s="399">
        <v>0</v>
      </c>
      <c r="I25" s="399">
        <f t="shared" si="0"/>
        <v>0</v>
      </c>
      <c r="J25" s="400">
        <v>0</v>
      </c>
      <c r="K25" s="398">
        <f t="shared" si="1"/>
        <v>0</v>
      </c>
      <c r="L25" s="400">
        <v>0</v>
      </c>
      <c r="M25" s="398">
        <f t="shared" si="2"/>
        <v>0</v>
      </c>
      <c r="N25" s="401">
        <v>21</v>
      </c>
      <c r="O25" s="402">
        <v>64</v>
      </c>
      <c r="P25" s="403" t="s">
        <v>98</v>
      </c>
    </row>
    <row r="26" spans="1:16" s="403" customFormat="1" ht="13.5" customHeight="1" x14ac:dyDescent="0.3">
      <c r="A26" s="407" t="s">
        <v>160</v>
      </c>
      <c r="B26" s="407" t="s">
        <v>159</v>
      </c>
      <c r="C26" s="407" t="s">
        <v>1371</v>
      </c>
      <c r="D26" s="408" t="s">
        <v>1384</v>
      </c>
      <c r="E26" s="409" t="s">
        <v>1385</v>
      </c>
      <c r="F26" s="407" t="s">
        <v>1386</v>
      </c>
      <c r="G26" s="410">
        <v>50</v>
      </c>
      <c r="H26" s="411">
        <v>0</v>
      </c>
      <c r="I26" s="411">
        <f t="shared" si="0"/>
        <v>0</v>
      </c>
      <c r="J26" s="412">
        <v>0</v>
      </c>
      <c r="K26" s="410">
        <f t="shared" si="1"/>
        <v>0</v>
      </c>
      <c r="L26" s="412">
        <v>0</v>
      </c>
      <c r="M26" s="410">
        <f t="shared" si="2"/>
        <v>0</v>
      </c>
      <c r="N26" s="413">
        <v>21</v>
      </c>
      <c r="O26" s="414">
        <v>256</v>
      </c>
      <c r="P26" s="415" t="s">
        <v>98</v>
      </c>
    </row>
    <row r="27" spans="1:16" s="403" customFormat="1" ht="13.5" customHeight="1" x14ac:dyDescent="0.3">
      <c r="A27" s="395" t="s">
        <v>955</v>
      </c>
      <c r="B27" s="395" t="s">
        <v>147</v>
      </c>
      <c r="C27" s="395" t="s">
        <v>1368</v>
      </c>
      <c r="D27" s="396" t="s">
        <v>1387</v>
      </c>
      <c r="E27" s="397" t="s">
        <v>1388</v>
      </c>
      <c r="F27" s="395" t="s">
        <v>224</v>
      </c>
      <c r="G27" s="398">
        <v>10</v>
      </c>
      <c r="H27" s="399">
        <v>0</v>
      </c>
      <c r="I27" s="399">
        <f t="shared" si="0"/>
        <v>0</v>
      </c>
      <c r="J27" s="400">
        <v>0</v>
      </c>
      <c r="K27" s="398">
        <f t="shared" si="1"/>
        <v>0</v>
      </c>
      <c r="L27" s="400">
        <v>0</v>
      </c>
      <c r="M27" s="398">
        <f t="shared" si="2"/>
        <v>0</v>
      </c>
      <c r="N27" s="401">
        <v>21</v>
      </c>
      <c r="O27" s="402">
        <v>64</v>
      </c>
      <c r="P27" s="403" t="s">
        <v>98</v>
      </c>
    </row>
    <row r="28" spans="1:16" s="403" customFormat="1" ht="13.5" customHeight="1" x14ac:dyDescent="0.3">
      <c r="A28" s="407" t="s">
        <v>28</v>
      </c>
      <c r="B28" s="407" t="s">
        <v>159</v>
      </c>
      <c r="C28" s="407" t="s">
        <v>1371</v>
      </c>
      <c r="D28" s="408" t="s">
        <v>1389</v>
      </c>
      <c r="E28" s="409" t="s">
        <v>1390</v>
      </c>
      <c r="F28" s="407" t="s">
        <v>1386</v>
      </c>
      <c r="G28" s="410">
        <v>10</v>
      </c>
      <c r="H28" s="411">
        <v>0</v>
      </c>
      <c r="I28" s="411">
        <f t="shared" si="0"/>
        <v>0</v>
      </c>
      <c r="J28" s="412">
        <v>0</v>
      </c>
      <c r="K28" s="410">
        <f t="shared" si="1"/>
        <v>0</v>
      </c>
      <c r="L28" s="412">
        <v>0</v>
      </c>
      <c r="M28" s="410">
        <f t="shared" si="2"/>
        <v>0</v>
      </c>
      <c r="N28" s="413">
        <v>21</v>
      </c>
      <c r="O28" s="414">
        <v>256</v>
      </c>
      <c r="P28" s="415" t="s">
        <v>98</v>
      </c>
    </row>
    <row r="29" spans="1:16" s="403" customFormat="1" ht="13.5" customHeight="1" x14ac:dyDescent="0.3">
      <c r="A29" s="407" t="s">
        <v>427</v>
      </c>
      <c r="B29" s="407" t="s">
        <v>159</v>
      </c>
      <c r="C29" s="407" t="s">
        <v>1371</v>
      </c>
      <c r="D29" s="408" t="s">
        <v>1391</v>
      </c>
      <c r="E29" s="409" t="s">
        <v>1392</v>
      </c>
      <c r="F29" s="407" t="s">
        <v>1393</v>
      </c>
      <c r="G29" s="410">
        <v>1</v>
      </c>
      <c r="H29" s="411">
        <v>0</v>
      </c>
      <c r="I29" s="411">
        <f t="shared" si="0"/>
        <v>0</v>
      </c>
      <c r="J29" s="412">
        <v>0</v>
      </c>
      <c r="K29" s="410">
        <f t="shared" si="1"/>
        <v>0</v>
      </c>
      <c r="L29" s="412">
        <v>0</v>
      </c>
      <c r="M29" s="410">
        <f t="shared" si="2"/>
        <v>0</v>
      </c>
      <c r="N29" s="413">
        <v>21</v>
      </c>
      <c r="O29" s="414">
        <v>256</v>
      </c>
      <c r="P29" s="415" t="s">
        <v>98</v>
      </c>
    </row>
    <row r="30" spans="1:16" s="403" customFormat="1" ht="13.5" customHeight="1" x14ac:dyDescent="0.3">
      <c r="A30" s="395" t="s">
        <v>153</v>
      </c>
      <c r="B30" s="395" t="s">
        <v>147</v>
      </c>
      <c r="C30" s="395" t="s">
        <v>1368</v>
      </c>
      <c r="D30" s="396" t="s">
        <v>1519</v>
      </c>
      <c r="E30" s="397" t="s">
        <v>1520</v>
      </c>
      <c r="F30" s="395" t="s">
        <v>175</v>
      </c>
      <c r="G30" s="398">
        <v>7</v>
      </c>
      <c r="H30" s="399">
        <v>0</v>
      </c>
      <c r="I30" s="399">
        <f t="shared" si="0"/>
        <v>0</v>
      </c>
      <c r="J30" s="400">
        <v>0</v>
      </c>
      <c r="K30" s="398">
        <f t="shared" si="1"/>
        <v>0</v>
      </c>
      <c r="L30" s="400">
        <v>0</v>
      </c>
      <c r="M30" s="398">
        <f t="shared" si="2"/>
        <v>0</v>
      </c>
      <c r="N30" s="401">
        <v>21</v>
      </c>
      <c r="O30" s="402">
        <v>64</v>
      </c>
      <c r="P30" s="403" t="s">
        <v>98</v>
      </c>
    </row>
    <row r="31" spans="1:16" s="403" customFormat="1" ht="13.5" customHeight="1" x14ac:dyDescent="0.3">
      <c r="A31" s="407" t="s">
        <v>146</v>
      </c>
      <c r="B31" s="407" t="s">
        <v>159</v>
      </c>
      <c r="C31" s="407" t="s">
        <v>1371</v>
      </c>
      <c r="D31" s="408" t="s">
        <v>1521</v>
      </c>
      <c r="E31" s="409" t="s">
        <v>1522</v>
      </c>
      <c r="F31" s="407" t="s">
        <v>175</v>
      </c>
      <c r="G31" s="410">
        <v>7</v>
      </c>
      <c r="H31" s="411">
        <v>0</v>
      </c>
      <c r="I31" s="411">
        <f t="shared" si="0"/>
        <v>0</v>
      </c>
      <c r="J31" s="412">
        <v>0</v>
      </c>
      <c r="K31" s="410">
        <f t="shared" si="1"/>
        <v>0</v>
      </c>
      <c r="L31" s="412">
        <v>0</v>
      </c>
      <c r="M31" s="410">
        <f t="shared" si="2"/>
        <v>0</v>
      </c>
      <c r="N31" s="413">
        <v>21</v>
      </c>
      <c r="O31" s="414">
        <v>256</v>
      </c>
      <c r="P31" s="415" t="s">
        <v>98</v>
      </c>
    </row>
    <row r="32" spans="1:16" s="403" customFormat="1" ht="13.5" customHeight="1" x14ac:dyDescent="0.3">
      <c r="A32" s="395" t="s">
        <v>162</v>
      </c>
      <c r="B32" s="395" t="s">
        <v>147</v>
      </c>
      <c r="C32" s="395" t="s">
        <v>1368</v>
      </c>
      <c r="D32" s="396" t="s">
        <v>1523</v>
      </c>
      <c r="E32" s="397" t="s">
        <v>1524</v>
      </c>
      <c r="F32" s="395" t="s">
        <v>175</v>
      </c>
      <c r="G32" s="398">
        <v>1</v>
      </c>
      <c r="H32" s="399">
        <v>0</v>
      </c>
      <c r="I32" s="399">
        <f t="shared" si="0"/>
        <v>0</v>
      </c>
      <c r="J32" s="400">
        <v>0</v>
      </c>
      <c r="K32" s="398">
        <f t="shared" si="1"/>
        <v>0</v>
      </c>
      <c r="L32" s="400">
        <v>0</v>
      </c>
      <c r="M32" s="398">
        <f t="shared" si="2"/>
        <v>0</v>
      </c>
      <c r="N32" s="401">
        <v>21</v>
      </c>
      <c r="O32" s="402">
        <v>64</v>
      </c>
      <c r="P32" s="403" t="s">
        <v>98</v>
      </c>
    </row>
    <row r="33" spans="1:16" s="403" customFormat="1" ht="13.5" customHeight="1" x14ac:dyDescent="0.3">
      <c r="A33" s="407" t="s">
        <v>10</v>
      </c>
      <c r="B33" s="407" t="s">
        <v>159</v>
      </c>
      <c r="C33" s="407" t="s">
        <v>1371</v>
      </c>
      <c r="D33" s="408" t="s">
        <v>1525</v>
      </c>
      <c r="E33" s="409" t="s">
        <v>1526</v>
      </c>
      <c r="F33" s="407" t="s">
        <v>1386</v>
      </c>
      <c r="G33" s="410">
        <v>1</v>
      </c>
      <c r="H33" s="411">
        <v>0</v>
      </c>
      <c r="I33" s="411">
        <f t="shared" si="0"/>
        <v>0</v>
      </c>
      <c r="J33" s="412">
        <v>0</v>
      </c>
      <c r="K33" s="410">
        <f t="shared" si="1"/>
        <v>0</v>
      </c>
      <c r="L33" s="412">
        <v>0</v>
      </c>
      <c r="M33" s="410">
        <f t="shared" si="2"/>
        <v>0</v>
      </c>
      <c r="N33" s="413">
        <v>21</v>
      </c>
      <c r="O33" s="414">
        <v>256</v>
      </c>
      <c r="P33" s="415" t="s">
        <v>98</v>
      </c>
    </row>
    <row r="34" spans="1:16" s="403" customFormat="1" ht="13.5" customHeight="1" x14ac:dyDescent="0.3">
      <c r="A34" s="395" t="s">
        <v>161</v>
      </c>
      <c r="B34" s="395" t="s">
        <v>147</v>
      </c>
      <c r="C34" s="395" t="s">
        <v>1368</v>
      </c>
      <c r="D34" s="396" t="s">
        <v>1527</v>
      </c>
      <c r="E34" s="397" t="s">
        <v>1528</v>
      </c>
      <c r="F34" s="395" t="s">
        <v>175</v>
      </c>
      <c r="G34" s="398">
        <v>3</v>
      </c>
      <c r="H34" s="399">
        <v>0</v>
      </c>
      <c r="I34" s="399">
        <f t="shared" si="0"/>
        <v>0</v>
      </c>
      <c r="J34" s="400">
        <v>0</v>
      </c>
      <c r="K34" s="398">
        <f t="shared" si="1"/>
        <v>0</v>
      </c>
      <c r="L34" s="400">
        <v>0</v>
      </c>
      <c r="M34" s="398">
        <f t="shared" si="2"/>
        <v>0</v>
      </c>
      <c r="N34" s="401">
        <v>21</v>
      </c>
      <c r="O34" s="402">
        <v>64</v>
      </c>
      <c r="P34" s="403" t="s">
        <v>98</v>
      </c>
    </row>
    <row r="35" spans="1:16" s="403" customFormat="1" ht="13.5" customHeight="1" x14ac:dyDescent="0.3">
      <c r="A35" s="407" t="s">
        <v>348</v>
      </c>
      <c r="B35" s="407" t="s">
        <v>159</v>
      </c>
      <c r="C35" s="407" t="s">
        <v>1371</v>
      </c>
      <c r="D35" s="408" t="s">
        <v>1529</v>
      </c>
      <c r="E35" s="409" t="s">
        <v>1530</v>
      </c>
      <c r="F35" s="407" t="s">
        <v>175</v>
      </c>
      <c r="G35" s="410">
        <v>3</v>
      </c>
      <c r="H35" s="411">
        <v>0</v>
      </c>
      <c r="I35" s="411">
        <f t="shared" si="0"/>
        <v>0</v>
      </c>
      <c r="J35" s="412">
        <v>0</v>
      </c>
      <c r="K35" s="410">
        <f t="shared" si="1"/>
        <v>0</v>
      </c>
      <c r="L35" s="412">
        <v>0</v>
      </c>
      <c r="M35" s="410">
        <f t="shared" si="2"/>
        <v>0</v>
      </c>
      <c r="N35" s="413">
        <v>21</v>
      </c>
      <c r="O35" s="414">
        <v>256</v>
      </c>
      <c r="P35" s="415" t="s">
        <v>98</v>
      </c>
    </row>
    <row r="36" spans="1:16" s="403" customFormat="1" ht="13.5" customHeight="1" x14ac:dyDescent="0.3">
      <c r="A36" s="395" t="s">
        <v>233</v>
      </c>
      <c r="B36" s="395" t="s">
        <v>147</v>
      </c>
      <c r="C36" s="395" t="s">
        <v>1368</v>
      </c>
      <c r="D36" s="396" t="s">
        <v>1531</v>
      </c>
      <c r="E36" s="397" t="s">
        <v>1532</v>
      </c>
      <c r="F36" s="395" t="s">
        <v>175</v>
      </c>
      <c r="G36" s="398">
        <v>3</v>
      </c>
      <c r="H36" s="399">
        <v>0</v>
      </c>
      <c r="I36" s="399">
        <f t="shared" si="0"/>
        <v>0</v>
      </c>
      <c r="J36" s="400">
        <v>0</v>
      </c>
      <c r="K36" s="398">
        <f t="shared" si="1"/>
        <v>0</v>
      </c>
      <c r="L36" s="400">
        <v>0</v>
      </c>
      <c r="M36" s="398">
        <f t="shared" si="2"/>
        <v>0</v>
      </c>
      <c r="N36" s="401">
        <v>21</v>
      </c>
      <c r="O36" s="402">
        <v>64</v>
      </c>
      <c r="P36" s="403" t="s">
        <v>98</v>
      </c>
    </row>
    <row r="37" spans="1:16" s="403" customFormat="1" ht="13.5" customHeight="1" x14ac:dyDescent="0.3">
      <c r="A37" s="407" t="s">
        <v>234</v>
      </c>
      <c r="B37" s="407" t="s">
        <v>159</v>
      </c>
      <c r="C37" s="407" t="s">
        <v>1371</v>
      </c>
      <c r="D37" s="408" t="s">
        <v>1533</v>
      </c>
      <c r="E37" s="409" t="s">
        <v>1534</v>
      </c>
      <c r="F37" s="407" t="s">
        <v>175</v>
      </c>
      <c r="G37" s="410">
        <v>3</v>
      </c>
      <c r="H37" s="411">
        <v>0</v>
      </c>
      <c r="I37" s="411">
        <f t="shared" si="0"/>
        <v>0</v>
      </c>
      <c r="J37" s="412">
        <v>0</v>
      </c>
      <c r="K37" s="410">
        <f t="shared" si="1"/>
        <v>0</v>
      </c>
      <c r="L37" s="412">
        <v>0</v>
      </c>
      <c r="M37" s="410">
        <f t="shared" si="2"/>
        <v>0</v>
      </c>
      <c r="N37" s="413">
        <v>21</v>
      </c>
      <c r="O37" s="414">
        <v>256</v>
      </c>
      <c r="P37" s="415" t="s">
        <v>98</v>
      </c>
    </row>
    <row r="38" spans="1:16" s="403" customFormat="1" ht="13.5" customHeight="1" x14ac:dyDescent="0.3">
      <c r="A38" s="395" t="s">
        <v>329</v>
      </c>
      <c r="B38" s="395" t="s">
        <v>147</v>
      </c>
      <c r="C38" s="395" t="s">
        <v>1368</v>
      </c>
      <c r="D38" s="396" t="s">
        <v>1535</v>
      </c>
      <c r="E38" s="397" t="s">
        <v>1536</v>
      </c>
      <c r="F38" s="395" t="s">
        <v>175</v>
      </c>
      <c r="G38" s="398">
        <v>2</v>
      </c>
      <c r="H38" s="399">
        <v>0</v>
      </c>
      <c r="I38" s="399">
        <f t="shared" si="0"/>
        <v>0</v>
      </c>
      <c r="J38" s="400">
        <v>0</v>
      </c>
      <c r="K38" s="398">
        <f t="shared" si="1"/>
        <v>0</v>
      </c>
      <c r="L38" s="400">
        <v>0</v>
      </c>
      <c r="M38" s="398">
        <f t="shared" si="2"/>
        <v>0</v>
      </c>
      <c r="N38" s="401">
        <v>21</v>
      </c>
      <c r="O38" s="402">
        <v>64</v>
      </c>
      <c r="P38" s="403" t="s">
        <v>98</v>
      </c>
    </row>
    <row r="39" spans="1:16" s="403" customFormat="1" ht="13.5" customHeight="1" x14ac:dyDescent="0.3">
      <c r="A39" s="407" t="s">
        <v>9</v>
      </c>
      <c r="B39" s="407" t="s">
        <v>159</v>
      </c>
      <c r="C39" s="407" t="s">
        <v>1371</v>
      </c>
      <c r="D39" s="408" t="s">
        <v>1537</v>
      </c>
      <c r="E39" s="409" t="s">
        <v>1538</v>
      </c>
      <c r="F39" s="407" t="s">
        <v>175</v>
      </c>
      <c r="G39" s="410">
        <v>2</v>
      </c>
      <c r="H39" s="411">
        <v>0</v>
      </c>
      <c r="I39" s="411">
        <f t="shared" si="0"/>
        <v>0</v>
      </c>
      <c r="J39" s="412">
        <v>0</v>
      </c>
      <c r="K39" s="410">
        <f t="shared" si="1"/>
        <v>0</v>
      </c>
      <c r="L39" s="412">
        <v>0</v>
      </c>
      <c r="M39" s="410">
        <f t="shared" si="2"/>
        <v>0</v>
      </c>
      <c r="N39" s="413">
        <v>21</v>
      </c>
      <c r="O39" s="414">
        <v>256</v>
      </c>
      <c r="P39" s="415" t="s">
        <v>98</v>
      </c>
    </row>
    <row r="40" spans="1:16" s="403" customFormat="1" ht="13.5" customHeight="1" x14ac:dyDescent="0.3">
      <c r="A40" s="395" t="s">
        <v>371</v>
      </c>
      <c r="B40" s="395" t="s">
        <v>147</v>
      </c>
      <c r="C40" s="395" t="s">
        <v>1368</v>
      </c>
      <c r="D40" s="396" t="s">
        <v>1539</v>
      </c>
      <c r="E40" s="397" t="s">
        <v>1540</v>
      </c>
      <c r="F40" s="395" t="s">
        <v>175</v>
      </c>
      <c r="G40" s="398">
        <v>2</v>
      </c>
      <c r="H40" s="399">
        <v>0</v>
      </c>
      <c r="I40" s="399">
        <f t="shared" si="0"/>
        <v>0</v>
      </c>
      <c r="J40" s="400">
        <v>0</v>
      </c>
      <c r="K40" s="398">
        <f t="shared" si="1"/>
        <v>0</v>
      </c>
      <c r="L40" s="400">
        <v>0</v>
      </c>
      <c r="M40" s="398">
        <f t="shared" si="2"/>
        <v>0</v>
      </c>
      <c r="N40" s="401">
        <v>21</v>
      </c>
      <c r="O40" s="402">
        <v>64</v>
      </c>
      <c r="P40" s="403" t="s">
        <v>98</v>
      </c>
    </row>
    <row r="41" spans="1:16" s="403" customFormat="1" ht="13.5" customHeight="1" x14ac:dyDescent="0.3">
      <c r="A41" s="407" t="s">
        <v>372</v>
      </c>
      <c r="B41" s="407" t="s">
        <v>159</v>
      </c>
      <c r="C41" s="407" t="s">
        <v>1371</v>
      </c>
      <c r="D41" s="408" t="s">
        <v>1541</v>
      </c>
      <c r="E41" s="409" t="s">
        <v>1542</v>
      </c>
      <c r="F41" s="407" t="s">
        <v>175</v>
      </c>
      <c r="G41" s="410">
        <v>2</v>
      </c>
      <c r="H41" s="411">
        <v>0</v>
      </c>
      <c r="I41" s="411">
        <f t="shared" si="0"/>
        <v>0</v>
      </c>
      <c r="J41" s="412">
        <v>0</v>
      </c>
      <c r="K41" s="410">
        <f t="shared" si="1"/>
        <v>0</v>
      </c>
      <c r="L41" s="412">
        <v>0</v>
      </c>
      <c r="M41" s="410">
        <f t="shared" si="2"/>
        <v>0</v>
      </c>
      <c r="N41" s="413">
        <v>21</v>
      </c>
      <c r="O41" s="414">
        <v>256</v>
      </c>
      <c r="P41" s="415" t="s">
        <v>98</v>
      </c>
    </row>
    <row r="42" spans="1:16" s="403" customFormat="1" ht="24" customHeight="1" x14ac:dyDescent="0.3">
      <c r="A42" s="395" t="s">
        <v>456</v>
      </c>
      <c r="B42" s="395" t="s">
        <v>147</v>
      </c>
      <c r="C42" s="395" t="s">
        <v>1368</v>
      </c>
      <c r="D42" s="396" t="s">
        <v>1543</v>
      </c>
      <c r="E42" s="397" t="s">
        <v>1544</v>
      </c>
      <c r="F42" s="395" t="s">
        <v>175</v>
      </c>
      <c r="G42" s="398">
        <v>59</v>
      </c>
      <c r="H42" s="399">
        <v>0</v>
      </c>
      <c r="I42" s="399">
        <f t="shared" si="0"/>
        <v>0</v>
      </c>
      <c r="J42" s="400">
        <v>0</v>
      </c>
      <c r="K42" s="398">
        <f t="shared" si="1"/>
        <v>0</v>
      </c>
      <c r="L42" s="400">
        <v>0</v>
      </c>
      <c r="M42" s="398">
        <f t="shared" si="2"/>
        <v>0</v>
      </c>
      <c r="N42" s="401">
        <v>21</v>
      </c>
      <c r="O42" s="402">
        <v>64</v>
      </c>
      <c r="P42" s="403" t="s">
        <v>98</v>
      </c>
    </row>
    <row r="43" spans="1:16" s="403" customFormat="1" ht="13.5" customHeight="1" x14ac:dyDescent="0.3">
      <c r="A43" s="407" t="s">
        <v>457</v>
      </c>
      <c r="B43" s="407" t="s">
        <v>159</v>
      </c>
      <c r="C43" s="407" t="s">
        <v>1371</v>
      </c>
      <c r="D43" s="408" t="s">
        <v>1545</v>
      </c>
      <c r="E43" s="409" t="s">
        <v>1546</v>
      </c>
      <c r="F43" s="407" t="s">
        <v>175</v>
      </c>
      <c r="G43" s="410">
        <v>59</v>
      </c>
      <c r="H43" s="411">
        <v>0</v>
      </c>
      <c r="I43" s="411">
        <f t="shared" si="0"/>
        <v>0</v>
      </c>
      <c r="J43" s="412">
        <v>0</v>
      </c>
      <c r="K43" s="410">
        <f t="shared" si="1"/>
        <v>0</v>
      </c>
      <c r="L43" s="412">
        <v>0</v>
      </c>
      <c r="M43" s="410">
        <f t="shared" si="2"/>
        <v>0</v>
      </c>
      <c r="N43" s="413">
        <v>21</v>
      </c>
      <c r="O43" s="414">
        <v>256</v>
      </c>
      <c r="P43" s="415" t="s">
        <v>98</v>
      </c>
    </row>
    <row r="44" spans="1:16" s="403" customFormat="1" ht="13.5" customHeight="1" x14ac:dyDescent="0.3">
      <c r="A44" s="395" t="s">
        <v>165</v>
      </c>
      <c r="B44" s="395" t="s">
        <v>147</v>
      </c>
      <c r="C44" s="395" t="s">
        <v>1368</v>
      </c>
      <c r="D44" s="396" t="s">
        <v>1547</v>
      </c>
      <c r="E44" s="397" t="s">
        <v>1548</v>
      </c>
      <c r="F44" s="395" t="s">
        <v>175</v>
      </c>
      <c r="G44" s="398">
        <v>1</v>
      </c>
      <c r="H44" s="399">
        <v>0</v>
      </c>
      <c r="I44" s="399">
        <f t="shared" si="0"/>
        <v>0</v>
      </c>
      <c r="J44" s="400">
        <v>0</v>
      </c>
      <c r="K44" s="398">
        <f t="shared" si="1"/>
        <v>0</v>
      </c>
      <c r="L44" s="400">
        <v>0</v>
      </c>
      <c r="M44" s="398">
        <f t="shared" si="2"/>
        <v>0</v>
      </c>
      <c r="N44" s="401">
        <v>21</v>
      </c>
      <c r="O44" s="402">
        <v>64</v>
      </c>
      <c r="P44" s="403" t="s">
        <v>98</v>
      </c>
    </row>
    <row r="45" spans="1:16" s="403" customFormat="1" ht="13.5" customHeight="1" x14ac:dyDescent="0.3">
      <c r="A45" s="407" t="s">
        <v>157</v>
      </c>
      <c r="B45" s="407" t="s">
        <v>159</v>
      </c>
      <c r="C45" s="407" t="s">
        <v>1371</v>
      </c>
      <c r="D45" s="408" t="s">
        <v>1549</v>
      </c>
      <c r="E45" s="409" t="s">
        <v>1550</v>
      </c>
      <c r="F45" s="407" t="s">
        <v>1386</v>
      </c>
      <c r="G45" s="410">
        <v>1</v>
      </c>
      <c r="H45" s="411">
        <v>0</v>
      </c>
      <c r="I45" s="411">
        <f t="shared" si="0"/>
        <v>0</v>
      </c>
      <c r="J45" s="412">
        <v>0</v>
      </c>
      <c r="K45" s="410">
        <f t="shared" si="1"/>
        <v>0</v>
      </c>
      <c r="L45" s="412">
        <v>0</v>
      </c>
      <c r="M45" s="410">
        <f t="shared" si="2"/>
        <v>0</v>
      </c>
      <c r="N45" s="413">
        <v>21</v>
      </c>
      <c r="O45" s="414">
        <v>256</v>
      </c>
      <c r="P45" s="415" t="s">
        <v>98</v>
      </c>
    </row>
    <row r="46" spans="1:16" s="403" customFormat="1" ht="13.5" customHeight="1" x14ac:dyDescent="0.3">
      <c r="A46" s="395" t="s">
        <v>1036</v>
      </c>
      <c r="B46" s="395" t="s">
        <v>147</v>
      </c>
      <c r="C46" s="395" t="s">
        <v>1368</v>
      </c>
      <c r="D46" s="396" t="s">
        <v>1551</v>
      </c>
      <c r="E46" s="397" t="s">
        <v>1552</v>
      </c>
      <c r="F46" s="395" t="s">
        <v>175</v>
      </c>
      <c r="G46" s="398">
        <v>4</v>
      </c>
      <c r="H46" s="399">
        <v>0</v>
      </c>
      <c r="I46" s="399">
        <f t="shared" si="0"/>
        <v>0</v>
      </c>
      <c r="J46" s="400">
        <v>0</v>
      </c>
      <c r="K46" s="398">
        <f t="shared" si="1"/>
        <v>0</v>
      </c>
      <c r="L46" s="400">
        <v>0</v>
      </c>
      <c r="M46" s="398">
        <f t="shared" si="2"/>
        <v>0</v>
      </c>
      <c r="N46" s="401">
        <v>21</v>
      </c>
      <c r="O46" s="402">
        <v>64</v>
      </c>
      <c r="P46" s="403" t="s">
        <v>98</v>
      </c>
    </row>
    <row r="47" spans="1:16" s="403" customFormat="1" ht="13.5" customHeight="1" x14ac:dyDescent="0.3">
      <c r="A47" s="407" t="s">
        <v>158</v>
      </c>
      <c r="B47" s="407" t="s">
        <v>159</v>
      </c>
      <c r="C47" s="407" t="s">
        <v>1371</v>
      </c>
      <c r="D47" s="408" t="s">
        <v>1553</v>
      </c>
      <c r="E47" s="409" t="s">
        <v>1554</v>
      </c>
      <c r="F47" s="407" t="s">
        <v>1386</v>
      </c>
      <c r="G47" s="410">
        <v>1</v>
      </c>
      <c r="H47" s="411">
        <v>0</v>
      </c>
      <c r="I47" s="411">
        <f t="shared" si="0"/>
        <v>0</v>
      </c>
      <c r="J47" s="412">
        <v>0</v>
      </c>
      <c r="K47" s="410">
        <f t="shared" si="1"/>
        <v>0</v>
      </c>
      <c r="L47" s="412">
        <v>0</v>
      </c>
      <c r="M47" s="410">
        <f t="shared" si="2"/>
        <v>0</v>
      </c>
      <c r="N47" s="413">
        <v>21</v>
      </c>
      <c r="O47" s="414">
        <v>256</v>
      </c>
      <c r="P47" s="415" t="s">
        <v>98</v>
      </c>
    </row>
    <row r="48" spans="1:16" s="403" customFormat="1" ht="13.5" customHeight="1" x14ac:dyDescent="0.3">
      <c r="A48" s="407" t="s">
        <v>226</v>
      </c>
      <c r="B48" s="407" t="s">
        <v>159</v>
      </c>
      <c r="C48" s="407" t="s">
        <v>1371</v>
      </c>
      <c r="D48" s="408" t="s">
        <v>1555</v>
      </c>
      <c r="E48" s="409" t="s">
        <v>1556</v>
      </c>
      <c r="F48" s="407" t="s">
        <v>1386</v>
      </c>
      <c r="G48" s="410">
        <v>1</v>
      </c>
      <c r="H48" s="411">
        <v>0</v>
      </c>
      <c r="I48" s="411">
        <f t="shared" si="0"/>
        <v>0</v>
      </c>
      <c r="J48" s="412">
        <v>0</v>
      </c>
      <c r="K48" s="410">
        <f t="shared" si="1"/>
        <v>0</v>
      </c>
      <c r="L48" s="412">
        <v>0</v>
      </c>
      <c r="M48" s="410">
        <f t="shared" si="2"/>
        <v>0</v>
      </c>
      <c r="N48" s="413">
        <v>21</v>
      </c>
      <c r="O48" s="414">
        <v>256</v>
      </c>
      <c r="P48" s="415" t="s">
        <v>98</v>
      </c>
    </row>
    <row r="49" spans="1:16" s="403" customFormat="1" ht="13.5" customHeight="1" x14ac:dyDescent="0.3">
      <c r="A49" s="407" t="s">
        <v>227</v>
      </c>
      <c r="B49" s="407" t="s">
        <v>159</v>
      </c>
      <c r="C49" s="407" t="s">
        <v>1371</v>
      </c>
      <c r="D49" s="408" t="s">
        <v>1557</v>
      </c>
      <c r="E49" s="409" t="s">
        <v>1558</v>
      </c>
      <c r="F49" s="407" t="s">
        <v>1386</v>
      </c>
      <c r="G49" s="410">
        <v>1</v>
      </c>
      <c r="H49" s="411">
        <v>0</v>
      </c>
      <c r="I49" s="411">
        <f t="shared" si="0"/>
        <v>0</v>
      </c>
      <c r="J49" s="412">
        <v>0</v>
      </c>
      <c r="K49" s="410">
        <f t="shared" si="1"/>
        <v>0</v>
      </c>
      <c r="L49" s="412">
        <v>0</v>
      </c>
      <c r="M49" s="410">
        <f t="shared" si="2"/>
        <v>0</v>
      </c>
      <c r="N49" s="413">
        <v>21</v>
      </c>
      <c r="O49" s="414">
        <v>256</v>
      </c>
      <c r="P49" s="415" t="s">
        <v>98</v>
      </c>
    </row>
    <row r="50" spans="1:16" s="403" customFormat="1" ht="13.5" customHeight="1" x14ac:dyDescent="0.3">
      <c r="A50" s="407" t="s">
        <v>222</v>
      </c>
      <c r="B50" s="407" t="s">
        <v>159</v>
      </c>
      <c r="C50" s="407" t="s">
        <v>1371</v>
      </c>
      <c r="D50" s="408" t="s">
        <v>1559</v>
      </c>
      <c r="E50" s="409" t="s">
        <v>1560</v>
      </c>
      <c r="F50" s="407" t="s">
        <v>1386</v>
      </c>
      <c r="G50" s="410">
        <v>1</v>
      </c>
      <c r="H50" s="411">
        <v>0</v>
      </c>
      <c r="I50" s="411">
        <f t="shared" si="0"/>
        <v>0</v>
      </c>
      <c r="J50" s="412">
        <v>0</v>
      </c>
      <c r="K50" s="410">
        <f t="shared" si="1"/>
        <v>0</v>
      </c>
      <c r="L50" s="412">
        <v>0</v>
      </c>
      <c r="M50" s="410">
        <f t="shared" si="2"/>
        <v>0</v>
      </c>
      <c r="N50" s="413">
        <v>21</v>
      </c>
      <c r="O50" s="414">
        <v>256</v>
      </c>
      <c r="P50" s="415" t="s">
        <v>98</v>
      </c>
    </row>
    <row r="51" spans="1:16" s="403" customFormat="1" ht="13.5" customHeight="1" x14ac:dyDescent="0.3">
      <c r="A51" s="395" t="s">
        <v>223</v>
      </c>
      <c r="B51" s="395" t="s">
        <v>147</v>
      </c>
      <c r="C51" s="395" t="s">
        <v>1368</v>
      </c>
      <c r="D51" s="396" t="s">
        <v>1561</v>
      </c>
      <c r="E51" s="397" t="s">
        <v>1562</v>
      </c>
      <c r="F51" s="395" t="s">
        <v>175</v>
      </c>
      <c r="G51" s="398">
        <v>1</v>
      </c>
      <c r="H51" s="399">
        <v>0</v>
      </c>
      <c r="I51" s="399">
        <f t="shared" si="0"/>
        <v>0</v>
      </c>
      <c r="J51" s="400">
        <v>0</v>
      </c>
      <c r="K51" s="398">
        <f t="shared" si="1"/>
        <v>0</v>
      </c>
      <c r="L51" s="400">
        <v>0</v>
      </c>
      <c r="M51" s="398">
        <f t="shared" si="2"/>
        <v>0</v>
      </c>
      <c r="N51" s="401">
        <v>21</v>
      </c>
      <c r="O51" s="402">
        <v>64</v>
      </c>
      <c r="P51" s="403" t="s">
        <v>98</v>
      </c>
    </row>
    <row r="52" spans="1:16" s="403" customFormat="1" ht="13.5" customHeight="1" x14ac:dyDescent="0.3">
      <c r="A52" s="395" t="s">
        <v>225</v>
      </c>
      <c r="B52" s="395" t="s">
        <v>147</v>
      </c>
      <c r="C52" s="395" t="s">
        <v>1368</v>
      </c>
      <c r="D52" s="396" t="s">
        <v>1563</v>
      </c>
      <c r="E52" s="397" t="s">
        <v>1564</v>
      </c>
      <c r="F52" s="395" t="s">
        <v>175</v>
      </c>
      <c r="G52" s="398">
        <v>1</v>
      </c>
      <c r="H52" s="399">
        <v>0</v>
      </c>
      <c r="I52" s="399">
        <f t="shared" si="0"/>
        <v>0</v>
      </c>
      <c r="J52" s="400">
        <v>0</v>
      </c>
      <c r="K52" s="398">
        <f t="shared" si="1"/>
        <v>0</v>
      </c>
      <c r="L52" s="400">
        <v>0</v>
      </c>
      <c r="M52" s="398">
        <f t="shared" si="2"/>
        <v>0</v>
      </c>
      <c r="N52" s="401">
        <v>21</v>
      </c>
      <c r="O52" s="402">
        <v>64</v>
      </c>
      <c r="P52" s="403" t="s">
        <v>98</v>
      </c>
    </row>
    <row r="53" spans="1:16" s="403" customFormat="1" ht="24" customHeight="1" x14ac:dyDescent="0.3">
      <c r="A53" s="395" t="s">
        <v>228</v>
      </c>
      <c r="B53" s="395" t="s">
        <v>147</v>
      </c>
      <c r="C53" s="395" t="s">
        <v>1368</v>
      </c>
      <c r="D53" s="396" t="s">
        <v>1565</v>
      </c>
      <c r="E53" s="397" t="s">
        <v>1566</v>
      </c>
      <c r="F53" s="395" t="s">
        <v>175</v>
      </c>
      <c r="G53" s="398">
        <v>9</v>
      </c>
      <c r="H53" s="399">
        <v>0</v>
      </c>
      <c r="I53" s="399">
        <f t="shared" si="0"/>
        <v>0</v>
      </c>
      <c r="J53" s="400">
        <v>0</v>
      </c>
      <c r="K53" s="398">
        <f t="shared" si="1"/>
        <v>0</v>
      </c>
      <c r="L53" s="400">
        <v>0</v>
      </c>
      <c r="M53" s="398">
        <f t="shared" si="2"/>
        <v>0</v>
      </c>
      <c r="N53" s="401">
        <v>21</v>
      </c>
      <c r="O53" s="402">
        <v>64</v>
      </c>
      <c r="P53" s="403" t="s">
        <v>98</v>
      </c>
    </row>
    <row r="54" spans="1:16" s="403" customFormat="1" ht="13.5" customHeight="1" x14ac:dyDescent="0.3">
      <c r="A54" s="407" t="s">
        <v>156</v>
      </c>
      <c r="B54" s="407" t="s">
        <v>159</v>
      </c>
      <c r="C54" s="407" t="s">
        <v>1371</v>
      </c>
      <c r="D54" s="408" t="s">
        <v>1567</v>
      </c>
      <c r="E54" s="409" t="s">
        <v>1568</v>
      </c>
      <c r="F54" s="407" t="s">
        <v>1386</v>
      </c>
      <c r="G54" s="410">
        <v>9</v>
      </c>
      <c r="H54" s="411">
        <v>0</v>
      </c>
      <c r="I54" s="411">
        <f t="shared" si="0"/>
        <v>0</v>
      </c>
      <c r="J54" s="412">
        <v>0</v>
      </c>
      <c r="K54" s="410">
        <f t="shared" si="1"/>
        <v>0</v>
      </c>
      <c r="L54" s="412">
        <v>0</v>
      </c>
      <c r="M54" s="410">
        <f t="shared" si="2"/>
        <v>0</v>
      </c>
      <c r="N54" s="413">
        <v>21</v>
      </c>
      <c r="O54" s="414">
        <v>256</v>
      </c>
      <c r="P54" s="415" t="s">
        <v>98</v>
      </c>
    </row>
    <row r="55" spans="1:16" s="403" customFormat="1" ht="13.5" customHeight="1" x14ac:dyDescent="0.3">
      <c r="A55" s="395" t="s">
        <v>152</v>
      </c>
      <c r="B55" s="395" t="s">
        <v>147</v>
      </c>
      <c r="C55" s="395" t="s">
        <v>1368</v>
      </c>
      <c r="D55" s="396" t="s">
        <v>1569</v>
      </c>
      <c r="E55" s="397" t="s">
        <v>1570</v>
      </c>
      <c r="F55" s="395" t="s">
        <v>175</v>
      </c>
      <c r="G55" s="398">
        <v>35</v>
      </c>
      <c r="H55" s="399">
        <v>0</v>
      </c>
      <c r="I55" s="399">
        <f t="shared" si="0"/>
        <v>0</v>
      </c>
      <c r="J55" s="400">
        <v>0</v>
      </c>
      <c r="K55" s="398">
        <f t="shared" si="1"/>
        <v>0</v>
      </c>
      <c r="L55" s="400">
        <v>0</v>
      </c>
      <c r="M55" s="398">
        <f t="shared" si="2"/>
        <v>0</v>
      </c>
      <c r="N55" s="401">
        <v>21</v>
      </c>
      <c r="O55" s="402">
        <v>64</v>
      </c>
      <c r="P55" s="403" t="s">
        <v>98</v>
      </c>
    </row>
    <row r="56" spans="1:16" s="403" customFormat="1" ht="13.5" customHeight="1" x14ac:dyDescent="0.3">
      <c r="A56" s="407" t="s">
        <v>1078</v>
      </c>
      <c r="B56" s="407" t="s">
        <v>159</v>
      </c>
      <c r="C56" s="407" t="s">
        <v>1371</v>
      </c>
      <c r="D56" s="408" t="s">
        <v>1571</v>
      </c>
      <c r="E56" s="409" t="s">
        <v>1572</v>
      </c>
      <c r="F56" s="407" t="s">
        <v>1386</v>
      </c>
      <c r="G56" s="410">
        <v>18</v>
      </c>
      <c r="H56" s="411">
        <v>0</v>
      </c>
      <c r="I56" s="411">
        <f t="shared" si="0"/>
        <v>0</v>
      </c>
      <c r="J56" s="412">
        <v>0</v>
      </c>
      <c r="K56" s="410">
        <f t="shared" si="1"/>
        <v>0</v>
      </c>
      <c r="L56" s="412">
        <v>0</v>
      </c>
      <c r="M56" s="410">
        <f t="shared" si="2"/>
        <v>0</v>
      </c>
      <c r="N56" s="413">
        <v>21</v>
      </c>
      <c r="O56" s="414">
        <v>256</v>
      </c>
      <c r="P56" s="415" t="s">
        <v>98</v>
      </c>
    </row>
    <row r="57" spans="1:16" s="403" customFormat="1" ht="24" customHeight="1" x14ac:dyDescent="0.3">
      <c r="A57" s="407" t="s">
        <v>1085</v>
      </c>
      <c r="B57" s="407" t="s">
        <v>159</v>
      </c>
      <c r="C57" s="407" t="s">
        <v>1371</v>
      </c>
      <c r="D57" s="408" t="s">
        <v>1573</v>
      </c>
      <c r="E57" s="409" t="s">
        <v>1574</v>
      </c>
      <c r="F57" s="407" t="s">
        <v>1386</v>
      </c>
      <c r="G57" s="410">
        <v>3</v>
      </c>
      <c r="H57" s="411">
        <v>0</v>
      </c>
      <c r="I57" s="411">
        <f t="shared" si="0"/>
        <v>0</v>
      </c>
      <c r="J57" s="412">
        <v>0</v>
      </c>
      <c r="K57" s="410">
        <f t="shared" si="1"/>
        <v>0</v>
      </c>
      <c r="L57" s="412">
        <v>0</v>
      </c>
      <c r="M57" s="410">
        <f t="shared" si="2"/>
        <v>0</v>
      </c>
      <c r="N57" s="413">
        <v>21</v>
      </c>
      <c r="O57" s="414">
        <v>256</v>
      </c>
      <c r="P57" s="415" t="s">
        <v>98</v>
      </c>
    </row>
    <row r="58" spans="1:16" s="403" customFormat="1" ht="24" customHeight="1" x14ac:dyDescent="0.3">
      <c r="A58" s="407" t="s">
        <v>168</v>
      </c>
      <c r="B58" s="407" t="s">
        <v>159</v>
      </c>
      <c r="C58" s="407" t="s">
        <v>1371</v>
      </c>
      <c r="D58" s="408" t="s">
        <v>1575</v>
      </c>
      <c r="E58" s="409" t="s">
        <v>1576</v>
      </c>
      <c r="F58" s="407" t="s">
        <v>1386</v>
      </c>
      <c r="G58" s="410">
        <v>5</v>
      </c>
      <c r="H58" s="411">
        <v>0</v>
      </c>
      <c r="I58" s="411">
        <f t="shared" si="0"/>
        <v>0</v>
      </c>
      <c r="J58" s="412">
        <v>0</v>
      </c>
      <c r="K58" s="410">
        <f t="shared" si="1"/>
        <v>0</v>
      </c>
      <c r="L58" s="412">
        <v>0</v>
      </c>
      <c r="M58" s="410">
        <f t="shared" si="2"/>
        <v>0</v>
      </c>
      <c r="N58" s="413">
        <v>21</v>
      </c>
      <c r="O58" s="414">
        <v>256</v>
      </c>
      <c r="P58" s="415" t="s">
        <v>98</v>
      </c>
    </row>
    <row r="59" spans="1:16" s="403" customFormat="1" ht="24" customHeight="1" x14ac:dyDescent="0.3">
      <c r="A59" s="407" t="s">
        <v>169</v>
      </c>
      <c r="B59" s="407" t="s">
        <v>159</v>
      </c>
      <c r="C59" s="407" t="s">
        <v>1371</v>
      </c>
      <c r="D59" s="408" t="s">
        <v>1577</v>
      </c>
      <c r="E59" s="409" t="s">
        <v>1578</v>
      </c>
      <c r="F59" s="407" t="s">
        <v>1386</v>
      </c>
      <c r="G59" s="410">
        <v>8</v>
      </c>
      <c r="H59" s="411">
        <v>0</v>
      </c>
      <c r="I59" s="411">
        <f t="shared" si="0"/>
        <v>0</v>
      </c>
      <c r="J59" s="412">
        <v>0</v>
      </c>
      <c r="K59" s="410">
        <f t="shared" si="1"/>
        <v>0</v>
      </c>
      <c r="L59" s="412">
        <v>0</v>
      </c>
      <c r="M59" s="410">
        <f t="shared" si="2"/>
        <v>0</v>
      </c>
      <c r="N59" s="413">
        <v>21</v>
      </c>
      <c r="O59" s="414">
        <v>256</v>
      </c>
      <c r="P59" s="415" t="s">
        <v>98</v>
      </c>
    </row>
    <row r="60" spans="1:16" s="403" customFormat="1" ht="24" customHeight="1" x14ac:dyDescent="0.3">
      <c r="A60" s="407" t="s">
        <v>170</v>
      </c>
      <c r="B60" s="407" t="s">
        <v>159</v>
      </c>
      <c r="C60" s="407" t="s">
        <v>1371</v>
      </c>
      <c r="D60" s="408" t="s">
        <v>1579</v>
      </c>
      <c r="E60" s="409" t="s">
        <v>1580</v>
      </c>
      <c r="F60" s="407" t="s">
        <v>1386</v>
      </c>
      <c r="G60" s="410">
        <v>1</v>
      </c>
      <c r="H60" s="411">
        <v>0</v>
      </c>
      <c r="I60" s="411">
        <f t="shared" si="0"/>
        <v>0</v>
      </c>
      <c r="J60" s="412">
        <v>0</v>
      </c>
      <c r="K60" s="410">
        <f t="shared" si="1"/>
        <v>0</v>
      </c>
      <c r="L60" s="412">
        <v>0</v>
      </c>
      <c r="M60" s="410">
        <f t="shared" si="2"/>
        <v>0</v>
      </c>
      <c r="N60" s="413">
        <v>21</v>
      </c>
      <c r="O60" s="414">
        <v>256</v>
      </c>
      <c r="P60" s="415" t="s">
        <v>98</v>
      </c>
    </row>
    <row r="61" spans="1:16" s="403" customFormat="1" ht="24" customHeight="1" x14ac:dyDescent="0.3">
      <c r="A61" s="395" t="s">
        <v>167</v>
      </c>
      <c r="B61" s="395" t="s">
        <v>147</v>
      </c>
      <c r="C61" s="395" t="s">
        <v>1368</v>
      </c>
      <c r="D61" s="396" t="s">
        <v>1581</v>
      </c>
      <c r="E61" s="397" t="s">
        <v>1582</v>
      </c>
      <c r="F61" s="395" t="s">
        <v>175</v>
      </c>
      <c r="G61" s="398">
        <v>3</v>
      </c>
      <c r="H61" s="399">
        <v>0</v>
      </c>
      <c r="I61" s="399">
        <f t="shared" si="0"/>
        <v>0</v>
      </c>
      <c r="J61" s="400">
        <v>0</v>
      </c>
      <c r="K61" s="398">
        <f t="shared" si="1"/>
        <v>0</v>
      </c>
      <c r="L61" s="400">
        <v>0</v>
      </c>
      <c r="M61" s="398">
        <f t="shared" si="2"/>
        <v>0</v>
      </c>
      <c r="N61" s="401">
        <v>21</v>
      </c>
      <c r="O61" s="402">
        <v>64</v>
      </c>
      <c r="P61" s="403" t="s">
        <v>98</v>
      </c>
    </row>
    <row r="62" spans="1:16" s="403" customFormat="1" ht="24" customHeight="1" x14ac:dyDescent="0.3">
      <c r="A62" s="407" t="s">
        <v>216</v>
      </c>
      <c r="B62" s="407" t="s">
        <v>159</v>
      </c>
      <c r="C62" s="407" t="s">
        <v>1371</v>
      </c>
      <c r="D62" s="408" t="s">
        <v>1583</v>
      </c>
      <c r="E62" s="409" t="s">
        <v>1584</v>
      </c>
      <c r="F62" s="407" t="s">
        <v>1386</v>
      </c>
      <c r="G62" s="410">
        <v>3</v>
      </c>
      <c r="H62" s="411">
        <v>0</v>
      </c>
      <c r="I62" s="411">
        <f t="shared" si="0"/>
        <v>0</v>
      </c>
      <c r="J62" s="412">
        <v>0</v>
      </c>
      <c r="K62" s="410">
        <f t="shared" si="1"/>
        <v>0</v>
      </c>
      <c r="L62" s="412">
        <v>0</v>
      </c>
      <c r="M62" s="410">
        <f t="shared" si="2"/>
        <v>0</v>
      </c>
      <c r="N62" s="413">
        <v>21</v>
      </c>
      <c r="O62" s="414">
        <v>256</v>
      </c>
      <c r="P62" s="415" t="s">
        <v>98</v>
      </c>
    </row>
    <row r="63" spans="1:16" s="403" customFormat="1" ht="13.5" customHeight="1" x14ac:dyDescent="0.3">
      <c r="A63" s="395" t="s">
        <v>218</v>
      </c>
      <c r="B63" s="395" t="s">
        <v>147</v>
      </c>
      <c r="C63" s="395" t="s">
        <v>1368</v>
      </c>
      <c r="D63" s="396" t="s">
        <v>1585</v>
      </c>
      <c r="E63" s="397" t="s">
        <v>1586</v>
      </c>
      <c r="F63" s="395" t="s">
        <v>175</v>
      </c>
      <c r="G63" s="398">
        <v>10</v>
      </c>
      <c r="H63" s="399">
        <v>0</v>
      </c>
      <c r="I63" s="399">
        <f t="shared" si="0"/>
        <v>0</v>
      </c>
      <c r="J63" s="400">
        <v>0</v>
      </c>
      <c r="K63" s="398">
        <f t="shared" si="1"/>
        <v>0</v>
      </c>
      <c r="L63" s="400">
        <v>0</v>
      </c>
      <c r="M63" s="398">
        <f t="shared" si="2"/>
        <v>0</v>
      </c>
      <c r="N63" s="401">
        <v>21</v>
      </c>
      <c r="O63" s="402">
        <v>64</v>
      </c>
      <c r="P63" s="403" t="s">
        <v>98</v>
      </c>
    </row>
    <row r="64" spans="1:16" s="403" customFormat="1" ht="13.5" customHeight="1" x14ac:dyDescent="0.3">
      <c r="A64" s="407" t="s">
        <v>220</v>
      </c>
      <c r="B64" s="407" t="s">
        <v>159</v>
      </c>
      <c r="C64" s="407" t="s">
        <v>1371</v>
      </c>
      <c r="D64" s="408" t="s">
        <v>1587</v>
      </c>
      <c r="E64" s="409" t="s">
        <v>1588</v>
      </c>
      <c r="F64" s="407" t="s">
        <v>1386</v>
      </c>
      <c r="G64" s="410">
        <v>5</v>
      </c>
      <c r="H64" s="411">
        <v>0</v>
      </c>
      <c r="I64" s="411">
        <f t="shared" si="0"/>
        <v>0</v>
      </c>
      <c r="J64" s="412">
        <v>0</v>
      </c>
      <c r="K64" s="410">
        <f t="shared" si="1"/>
        <v>0</v>
      </c>
      <c r="L64" s="412">
        <v>0</v>
      </c>
      <c r="M64" s="410">
        <f t="shared" si="2"/>
        <v>0</v>
      </c>
      <c r="N64" s="413">
        <v>21</v>
      </c>
      <c r="O64" s="414">
        <v>256</v>
      </c>
      <c r="P64" s="415" t="s">
        <v>98</v>
      </c>
    </row>
    <row r="65" spans="1:16" s="403" customFormat="1" ht="13.5" customHeight="1" x14ac:dyDescent="0.3">
      <c r="A65" s="407" t="s">
        <v>183</v>
      </c>
      <c r="B65" s="407" t="s">
        <v>159</v>
      </c>
      <c r="C65" s="407" t="s">
        <v>1371</v>
      </c>
      <c r="D65" s="408" t="s">
        <v>1589</v>
      </c>
      <c r="E65" s="409" t="s">
        <v>1590</v>
      </c>
      <c r="F65" s="407" t="s">
        <v>1386</v>
      </c>
      <c r="G65" s="410">
        <v>5</v>
      </c>
      <c r="H65" s="411">
        <v>0</v>
      </c>
      <c r="I65" s="411">
        <f t="shared" si="0"/>
        <v>0</v>
      </c>
      <c r="J65" s="412">
        <v>0</v>
      </c>
      <c r="K65" s="410">
        <f t="shared" si="1"/>
        <v>0</v>
      </c>
      <c r="L65" s="412">
        <v>0</v>
      </c>
      <c r="M65" s="410">
        <f t="shared" si="2"/>
        <v>0</v>
      </c>
      <c r="N65" s="413">
        <v>21</v>
      </c>
      <c r="O65" s="414">
        <v>256</v>
      </c>
      <c r="P65" s="415" t="s">
        <v>98</v>
      </c>
    </row>
    <row r="66" spans="1:16" s="403" customFormat="1" ht="13.5" customHeight="1" x14ac:dyDescent="0.3">
      <c r="A66" s="407" t="s">
        <v>184</v>
      </c>
      <c r="B66" s="407" t="s">
        <v>159</v>
      </c>
      <c r="C66" s="407" t="s">
        <v>1371</v>
      </c>
      <c r="D66" s="408" t="s">
        <v>1591</v>
      </c>
      <c r="E66" s="409" t="s">
        <v>1592</v>
      </c>
      <c r="F66" s="407" t="s">
        <v>1386</v>
      </c>
      <c r="G66" s="410">
        <v>5</v>
      </c>
      <c r="H66" s="411">
        <v>0</v>
      </c>
      <c r="I66" s="411">
        <f t="shared" si="0"/>
        <v>0</v>
      </c>
      <c r="J66" s="412">
        <v>0</v>
      </c>
      <c r="K66" s="410">
        <f t="shared" si="1"/>
        <v>0</v>
      </c>
      <c r="L66" s="412">
        <v>0</v>
      </c>
      <c r="M66" s="410">
        <f t="shared" si="2"/>
        <v>0</v>
      </c>
      <c r="N66" s="413">
        <v>21</v>
      </c>
      <c r="O66" s="414">
        <v>256</v>
      </c>
      <c r="P66" s="415" t="s">
        <v>98</v>
      </c>
    </row>
    <row r="67" spans="1:16" s="403" customFormat="1" ht="13.5" customHeight="1" x14ac:dyDescent="0.3">
      <c r="A67" s="395" t="s">
        <v>217</v>
      </c>
      <c r="B67" s="395" t="s">
        <v>147</v>
      </c>
      <c r="C67" s="395" t="s">
        <v>1368</v>
      </c>
      <c r="D67" s="396" t="s">
        <v>1593</v>
      </c>
      <c r="E67" s="397" t="s">
        <v>1594</v>
      </c>
      <c r="F67" s="395" t="s">
        <v>224</v>
      </c>
      <c r="G67" s="398">
        <v>50</v>
      </c>
      <c r="H67" s="399">
        <v>0</v>
      </c>
      <c r="I67" s="399">
        <f t="shared" si="0"/>
        <v>0</v>
      </c>
      <c r="J67" s="400">
        <v>0</v>
      </c>
      <c r="K67" s="398">
        <f t="shared" si="1"/>
        <v>0</v>
      </c>
      <c r="L67" s="400">
        <v>0</v>
      </c>
      <c r="M67" s="398">
        <f t="shared" si="2"/>
        <v>0</v>
      </c>
      <c r="N67" s="401">
        <v>21</v>
      </c>
      <c r="O67" s="402">
        <v>64</v>
      </c>
      <c r="P67" s="403" t="s">
        <v>98</v>
      </c>
    </row>
    <row r="68" spans="1:16" s="403" customFormat="1" ht="13.5" customHeight="1" x14ac:dyDescent="0.3">
      <c r="A68" s="407" t="s">
        <v>219</v>
      </c>
      <c r="B68" s="407" t="s">
        <v>159</v>
      </c>
      <c r="C68" s="407" t="s">
        <v>1371</v>
      </c>
      <c r="D68" s="408" t="s">
        <v>1595</v>
      </c>
      <c r="E68" s="409" t="s">
        <v>1596</v>
      </c>
      <c r="F68" s="407" t="s">
        <v>224</v>
      </c>
      <c r="G68" s="410">
        <v>50</v>
      </c>
      <c r="H68" s="411">
        <v>0</v>
      </c>
      <c r="I68" s="411">
        <f t="shared" si="0"/>
        <v>0</v>
      </c>
      <c r="J68" s="412">
        <v>0</v>
      </c>
      <c r="K68" s="410">
        <f t="shared" si="1"/>
        <v>0</v>
      </c>
      <c r="L68" s="412">
        <v>0</v>
      </c>
      <c r="M68" s="410">
        <f t="shared" si="2"/>
        <v>0</v>
      </c>
      <c r="N68" s="413">
        <v>21</v>
      </c>
      <c r="O68" s="414">
        <v>256</v>
      </c>
      <c r="P68" s="415" t="s">
        <v>98</v>
      </c>
    </row>
    <row r="69" spans="1:16" s="403" customFormat="1" ht="13.5" customHeight="1" x14ac:dyDescent="0.3">
      <c r="A69" s="395" t="s">
        <v>221</v>
      </c>
      <c r="B69" s="395" t="s">
        <v>147</v>
      </c>
      <c r="C69" s="395" t="s">
        <v>1368</v>
      </c>
      <c r="D69" s="396" t="s">
        <v>1597</v>
      </c>
      <c r="E69" s="397" t="s">
        <v>1598</v>
      </c>
      <c r="F69" s="395" t="s">
        <v>224</v>
      </c>
      <c r="G69" s="398">
        <v>2</v>
      </c>
      <c r="H69" s="399">
        <v>0</v>
      </c>
      <c r="I69" s="399">
        <f t="shared" si="0"/>
        <v>0</v>
      </c>
      <c r="J69" s="400">
        <v>0</v>
      </c>
      <c r="K69" s="398">
        <f t="shared" si="1"/>
        <v>0</v>
      </c>
      <c r="L69" s="400">
        <v>0</v>
      </c>
      <c r="M69" s="398">
        <f t="shared" si="2"/>
        <v>0</v>
      </c>
      <c r="N69" s="401">
        <v>21</v>
      </c>
      <c r="O69" s="402">
        <v>64</v>
      </c>
      <c r="P69" s="403" t="s">
        <v>98</v>
      </c>
    </row>
    <row r="70" spans="1:16" s="403" customFormat="1" ht="13.5" customHeight="1" x14ac:dyDescent="0.3">
      <c r="A70" s="407" t="s">
        <v>229</v>
      </c>
      <c r="B70" s="407" t="s">
        <v>159</v>
      </c>
      <c r="C70" s="407" t="s">
        <v>1371</v>
      </c>
      <c r="D70" s="408" t="s">
        <v>1599</v>
      </c>
      <c r="E70" s="409" t="s">
        <v>1600</v>
      </c>
      <c r="F70" s="407" t="s">
        <v>224</v>
      </c>
      <c r="G70" s="410">
        <v>2</v>
      </c>
      <c r="H70" s="411">
        <v>0</v>
      </c>
      <c r="I70" s="411">
        <f t="shared" si="0"/>
        <v>0</v>
      </c>
      <c r="J70" s="412">
        <v>0</v>
      </c>
      <c r="K70" s="410">
        <f t="shared" si="1"/>
        <v>0</v>
      </c>
      <c r="L70" s="412">
        <v>0</v>
      </c>
      <c r="M70" s="410">
        <f t="shared" si="2"/>
        <v>0</v>
      </c>
      <c r="N70" s="413">
        <v>21</v>
      </c>
      <c r="O70" s="414">
        <v>256</v>
      </c>
      <c r="P70" s="415" t="s">
        <v>98</v>
      </c>
    </row>
    <row r="71" spans="1:16" s="403" customFormat="1" ht="13.5" customHeight="1" x14ac:dyDescent="0.3">
      <c r="A71" s="395" t="s">
        <v>535</v>
      </c>
      <c r="B71" s="395" t="s">
        <v>147</v>
      </c>
      <c r="C71" s="395" t="s">
        <v>1368</v>
      </c>
      <c r="D71" s="396" t="s">
        <v>1601</v>
      </c>
      <c r="E71" s="397" t="s">
        <v>1602</v>
      </c>
      <c r="F71" s="395" t="s">
        <v>175</v>
      </c>
      <c r="G71" s="398">
        <v>1</v>
      </c>
      <c r="H71" s="399">
        <v>0</v>
      </c>
      <c r="I71" s="399">
        <f t="shared" si="0"/>
        <v>0</v>
      </c>
      <c r="J71" s="400">
        <v>0</v>
      </c>
      <c r="K71" s="398">
        <f t="shared" si="1"/>
        <v>0</v>
      </c>
      <c r="L71" s="400">
        <v>0</v>
      </c>
      <c r="M71" s="398">
        <f t="shared" si="2"/>
        <v>0</v>
      </c>
      <c r="N71" s="401">
        <v>21</v>
      </c>
      <c r="O71" s="402">
        <v>64</v>
      </c>
      <c r="P71" s="403" t="s">
        <v>98</v>
      </c>
    </row>
    <row r="72" spans="1:16" s="403" customFormat="1" ht="13.5" customHeight="1" x14ac:dyDescent="0.3">
      <c r="A72" s="395" t="s">
        <v>541</v>
      </c>
      <c r="B72" s="395" t="s">
        <v>147</v>
      </c>
      <c r="C72" s="395" t="s">
        <v>1368</v>
      </c>
      <c r="D72" s="396" t="s">
        <v>1603</v>
      </c>
      <c r="E72" s="397" t="s">
        <v>1604</v>
      </c>
      <c r="F72" s="395" t="s">
        <v>175</v>
      </c>
      <c r="G72" s="398">
        <v>1</v>
      </c>
      <c r="H72" s="399">
        <v>0</v>
      </c>
      <c r="I72" s="399">
        <f t="shared" si="0"/>
        <v>0</v>
      </c>
      <c r="J72" s="400">
        <v>0</v>
      </c>
      <c r="K72" s="398">
        <f t="shared" si="1"/>
        <v>0</v>
      </c>
      <c r="L72" s="400">
        <v>0</v>
      </c>
      <c r="M72" s="398">
        <f t="shared" si="2"/>
        <v>0</v>
      </c>
      <c r="N72" s="401">
        <v>21</v>
      </c>
      <c r="O72" s="402">
        <v>64</v>
      </c>
      <c r="P72" s="403" t="s">
        <v>98</v>
      </c>
    </row>
    <row r="73" spans="1:16" s="403" customFormat="1" ht="24" customHeight="1" x14ac:dyDescent="0.3">
      <c r="A73" s="395" t="s">
        <v>185</v>
      </c>
      <c r="B73" s="395" t="s">
        <v>147</v>
      </c>
      <c r="C73" s="395" t="s">
        <v>1368</v>
      </c>
      <c r="D73" s="396" t="s">
        <v>1605</v>
      </c>
      <c r="E73" s="397" t="s">
        <v>1606</v>
      </c>
      <c r="F73" s="395" t="s">
        <v>224</v>
      </c>
      <c r="G73" s="398">
        <v>350</v>
      </c>
      <c r="H73" s="399">
        <v>0</v>
      </c>
      <c r="I73" s="399">
        <f t="shared" si="0"/>
        <v>0</v>
      </c>
      <c r="J73" s="400">
        <v>0</v>
      </c>
      <c r="K73" s="398">
        <f t="shared" si="1"/>
        <v>0</v>
      </c>
      <c r="L73" s="400">
        <v>0</v>
      </c>
      <c r="M73" s="398">
        <f t="shared" si="2"/>
        <v>0</v>
      </c>
      <c r="N73" s="401">
        <v>21</v>
      </c>
      <c r="O73" s="402">
        <v>64</v>
      </c>
      <c r="P73" s="403" t="s">
        <v>98</v>
      </c>
    </row>
    <row r="74" spans="1:16" s="403" customFormat="1" ht="13.5" customHeight="1" x14ac:dyDescent="0.3">
      <c r="A74" s="407" t="s">
        <v>383</v>
      </c>
      <c r="B74" s="407" t="s">
        <v>159</v>
      </c>
      <c r="C74" s="407" t="s">
        <v>1371</v>
      </c>
      <c r="D74" s="408" t="s">
        <v>1607</v>
      </c>
      <c r="E74" s="409" t="s">
        <v>1608</v>
      </c>
      <c r="F74" s="407" t="s">
        <v>224</v>
      </c>
      <c r="G74" s="410">
        <v>350</v>
      </c>
      <c r="H74" s="411">
        <v>0</v>
      </c>
      <c r="I74" s="411">
        <f t="shared" si="0"/>
        <v>0</v>
      </c>
      <c r="J74" s="412">
        <v>0</v>
      </c>
      <c r="K74" s="410">
        <f t="shared" si="1"/>
        <v>0</v>
      </c>
      <c r="L74" s="412">
        <v>0</v>
      </c>
      <c r="M74" s="410">
        <f t="shared" si="2"/>
        <v>0</v>
      </c>
      <c r="N74" s="413">
        <v>21</v>
      </c>
      <c r="O74" s="414">
        <v>256</v>
      </c>
      <c r="P74" s="415" t="s">
        <v>98</v>
      </c>
    </row>
    <row r="75" spans="1:16" s="403" customFormat="1" ht="24" customHeight="1" x14ac:dyDescent="0.3">
      <c r="A75" s="395" t="s">
        <v>444</v>
      </c>
      <c r="B75" s="395" t="s">
        <v>147</v>
      </c>
      <c r="C75" s="395" t="s">
        <v>1368</v>
      </c>
      <c r="D75" s="396" t="s">
        <v>1609</v>
      </c>
      <c r="E75" s="397" t="s">
        <v>1610</v>
      </c>
      <c r="F75" s="395" t="s">
        <v>224</v>
      </c>
      <c r="G75" s="398">
        <v>200</v>
      </c>
      <c r="H75" s="399">
        <v>0</v>
      </c>
      <c r="I75" s="399">
        <f t="shared" si="0"/>
        <v>0</v>
      </c>
      <c r="J75" s="400">
        <v>0</v>
      </c>
      <c r="K75" s="398">
        <f t="shared" si="1"/>
        <v>0</v>
      </c>
      <c r="L75" s="400">
        <v>0</v>
      </c>
      <c r="M75" s="398">
        <f t="shared" si="2"/>
        <v>0</v>
      </c>
      <c r="N75" s="401">
        <v>21</v>
      </c>
      <c r="O75" s="402">
        <v>64</v>
      </c>
      <c r="P75" s="403" t="s">
        <v>98</v>
      </c>
    </row>
    <row r="76" spans="1:16" s="403" customFormat="1" ht="13.5" customHeight="1" x14ac:dyDescent="0.3">
      <c r="A76" s="407" t="s">
        <v>451</v>
      </c>
      <c r="B76" s="407" t="s">
        <v>159</v>
      </c>
      <c r="C76" s="407" t="s">
        <v>1371</v>
      </c>
      <c r="D76" s="408" t="s">
        <v>1611</v>
      </c>
      <c r="E76" s="409" t="s">
        <v>1612</v>
      </c>
      <c r="F76" s="407" t="s">
        <v>224</v>
      </c>
      <c r="G76" s="410">
        <v>200</v>
      </c>
      <c r="H76" s="411">
        <v>0</v>
      </c>
      <c r="I76" s="411">
        <f t="shared" si="0"/>
        <v>0</v>
      </c>
      <c r="J76" s="412">
        <v>0</v>
      </c>
      <c r="K76" s="410">
        <f t="shared" si="1"/>
        <v>0</v>
      </c>
      <c r="L76" s="412">
        <v>0</v>
      </c>
      <c r="M76" s="410">
        <f t="shared" si="2"/>
        <v>0</v>
      </c>
      <c r="N76" s="413">
        <v>21</v>
      </c>
      <c r="O76" s="414">
        <v>256</v>
      </c>
      <c r="P76" s="415" t="s">
        <v>98</v>
      </c>
    </row>
    <row r="77" spans="1:16" s="403" customFormat="1" ht="24" customHeight="1" x14ac:dyDescent="0.3">
      <c r="A77" s="395" t="s">
        <v>661</v>
      </c>
      <c r="B77" s="395" t="s">
        <v>147</v>
      </c>
      <c r="C77" s="395" t="s">
        <v>1368</v>
      </c>
      <c r="D77" s="396" t="s">
        <v>1613</v>
      </c>
      <c r="E77" s="397" t="s">
        <v>1614</v>
      </c>
      <c r="F77" s="395" t="s">
        <v>224</v>
      </c>
      <c r="G77" s="398">
        <v>40</v>
      </c>
      <c r="H77" s="399">
        <v>0</v>
      </c>
      <c r="I77" s="399">
        <f t="shared" si="0"/>
        <v>0</v>
      </c>
      <c r="J77" s="400">
        <v>0</v>
      </c>
      <c r="K77" s="398">
        <f t="shared" si="1"/>
        <v>0</v>
      </c>
      <c r="L77" s="400">
        <v>0</v>
      </c>
      <c r="M77" s="398">
        <f t="shared" si="2"/>
        <v>0</v>
      </c>
      <c r="N77" s="401">
        <v>21</v>
      </c>
      <c r="O77" s="402">
        <v>64</v>
      </c>
      <c r="P77" s="403" t="s">
        <v>98</v>
      </c>
    </row>
    <row r="78" spans="1:16" s="403" customFormat="1" ht="13.5" customHeight="1" x14ac:dyDescent="0.3">
      <c r="A78" s="407" t="s">
        <v>393</v>
      </c>
      <c r="B78" s="407" t="s">
        <v>159</v>
      </c>
      <c r="C78" s="407" t="s">
        <v>1371</v>
      </c>
      <c r="D78" s="408" t="s">
        <v>1615</v>
      </c>
      <c r="E78" s="409" t="s">
        <v>1616</v>
      </c>
      <c r="F78" s="407" t="s">
        <v>224</v>
      </c>
      <c r="G78" s="410">
        <v>40</v>
      </c>
      <c r="H78" s="411">
        <v>0</v>
      </c>
      <c r="I78" s="411">
        <f t="shared" si="0"/>
        <v>0</v>
      </c>
      <c r="J78" s="412">
        <v>0</v>
      </c>
      <c r="K78" s="410">
        <f t="shared" si="1"/>
        <v>0</v>
      </c>
      <c r="L78" s="412">
        <v>0</v>
      </c>
      <c r="M78" s="410">
        <f t="shared" si="2"/>
        <v>0</v>
      </c>
      <c r="N78" s="413">
        <v>21</v>
      </c>
      <c r="O78" s="414">
        <v>256</v>
      </c>
      <c r="P78" s="415" t="s">
        <v>98</v>
      </c>
    </row>
    <row r="79" spans="1:16" s="403" customFormat="1" ht="13.5" customHeight="1" x14ac:dyDescent="0.3">
      <c r="A79" s="395" t="s">
        <v>653</v>
      </c>
      <c r="B79" s="395" t="s">
        <v>147</v>
      </c>
      <c r="C79" s="395" t="s">
        <v>1394</v>
      </c>
      <c r="D79" s="396" t="s">
        <v>1395</v>
      </c>
      <c r="E79" s="397" t="s">
        <v>1396</v>
      </c>
      <c r="F79" s="395" t="s">
        <v>549</v>
      </c>
      <c r="G79" s="398">
        <v>1640.259</v>
      </c>
      <c r="H79" s="399">
        <v>0</v>
      </c>
      <c r="I79" s="399">
        <f t="shared" si="0"/>
        <v>0</v>
      </c>
      <c r="J79" s="400">
        <v>0</v>
      </c>
      <c r="K79" s="398">
        <f t="shared" si="1"/>
        <v>0</v>
      </c>
      <c r="L79" s="400">
        <v>0</v>
      </c>
      <c r="M79" s="398">
        <f t="shared" si="2"/>
        <v>0</v>
      </c>
      <c r="N79" s="401">
        <v>21</v>
      </c>
      <c r="O79" s="402">
        <v>256</v>
      </c>
      <c r="P79" s="403" t="s">
        <v>98</v>
      </c>
    </row>
    <row r="80" spans="1:16" s="403" customFormat="1" ht="13.5" customHeight="1" x14ac:dyDescent="0.3">
      <c r="A80" s="395" t="s">
        <v>649</v>
      </c>
      <c r="B80" s="395" t="s">
        <v>147</v>
      </c>
      <c r="C80" s="395" t="s">
        <v>1394</v>
      </c>
      <c r="D80" s="396" t="s">
        <v>1397</v>
      </c>
      <c r="E80" s="397" t="s">
        <v>1398</v>
      </c>
      <c r="F80" s="395" t="s">
        <v>549</v>
      </c>
      <c r="G80" s="398">
        <v>2072.1170000000002</v>
      </c>
      <c r="H80" s="399">
        <v>0</v>
      </c>
      <c r="I80" s="399">
        <f t="shared" si="0"/>
        <v>0</v>
      </c>
      <c r="J80" s="400">
        <v>0</v>
      </c>
      <c r="K80" s="398">
        <f t="shared" si="1"/>
        <v>0</v>
      </c>
      <c r="L80" s="400">
        <v>0</v>
      </c>
      <c r="M80" s="398">
        <f t="shared" si="2"/>
        <v>0</v>
      </c>
      <c r="N80" s="401">
        <v>21</v>
      </c>
      <c r="O80" s="402">
        <v>64</v>
      </c>
      <c r="P80" s="403" t="s">
        <v>98</v>
      </c>
    </row>
    <row r="81" spans="1:16" s="389" customFormat="1" ht="12.75" customHeight="1" x14ac:dyDescent="0.3">
      <c r="B81" s="391" t="s">
        <v>82</v>
      </c>
      <c r="D81" s="392" t="s">
        <v>1617</v>
      </c>
      <c r="E81" s="392" t="s">
        <v>1618</v>
      </c>
      <c r="I81" s="393">
        <f>I82+I85</f>
        <v>0</v>
      </c>
      <c r="K81" s="394">
        <f>K82+K85</f>
        <v>0</v>
      </c>
      <c r="M81" s="394">
        <f>M82+M85</f>
        <v>0</v>
      </c>
      <c r="P81" s="392" t="s">
        <v>23</v>
      </c>
    </row>
    <row r="82" spans="1:16" s="389" customFormat="1" ht="12.75" customHeight="1" x14ac:dyDescent="0.3">
      <c r="B82" s="420" t="s">
        <v>82</v>
      </c>
      <c r="D82" s="421" t="s">
        <v>1619</v>
      </c>
      <c r="E82" s="421" t="s">
        <v>1620</v>
      </c>
      <c r="I82" s="422">
        <f>SUM(I83:I84)</f>
        <v>0</v>
      </c>
      <c r="K82" s="423">
        <f>SUM(K83:K84)</f>
        <v>0</v>
      </c>
      <c r="M82" s="423">
        <f>SUM(M83:M84)</f>
        <v>0</v>
      </c>
      <c r="P82" s="421" t="s">
        <v>98</v>
      </c>
    </row>
    <row r="83" spans="1:16" s="403" customFormat="1" ht="13.5" customHeight="1" x14ac:dyDescent="0.3">
      <c r="A83" s="407" t="s">
        <v>466</v>
      </c>
      <c r="B83" s="407" t="s">
        <v>159</v>
      </c>
      <c r="C83" s="407" t="s">
        <v>1371</v>
      </c>
      <c r="D83" s="408" t="s">
        <v>1621</v>
      </c>
      <c r="E83" s="409" t="s">
        <v>1622</v>
      </c>
      <c r="F83" s="407" t="s">
        <v>175</v>
      </c>
      <c r="G83" s="410">
        <v>1</v>
      </c>
      <c r="H83" s="411">
        <v>0</v>
      </c>
      <c r="I83" s="411">
        <f>ROUND(G83*H83,2)</f>
        <v>0</v>
      </c>
      <c r="J83" s="412">
        <v>0</v>
      </c>
      <c r="K83" s="410">
        <f>G83*J83</f>
        <v>0</v>
      </c>
      <c r="L83" s="412">
        <v>0</v>
      </c>
      <c r="M83" s="410">
        <f>G83*L83</f>
        <v>0</v>
      </c>
      <c r="N83" s="413">
        <v>21</v>
      </c>
      <c r="O83" s="414">
        <v>256</v>
      </c>
      <c r="P83" s="415" t="s">
        <v>370</v>
      </c>
    </row>
    <row r="84" spans="1:16" s="403" customFormat="1" ht="13.5" customHeight="1" x14ac:dyDescent="0.3">
      <c r="A84" s="395" t="s">
        <v>166</v>
      </c>
      <c r="B84" s="395" t="s">
        <v>147</v>
      </c>
      <c r="C84" s="395" t="s">
        <v>1394</v>
      </c>
      <c r="D84" s="396" t="s">
        <v>1397</v>
      </c>
      <c r="E84" s="397" t="s">
        <v>1398</v>
      </c>
      <c r="F84" s="395" t="s">
        <v>549</v>
      </c>
      <c r="G84" s="398">
        <v>6</v>
      </c>
      <c r="H84" s="399">
        <v>0</v>
      </c>
      <c r="I84" s="399">
        <f>ROUND(G84*H84,2)</f>
        <v>0</v>
      </c>
      <c r="J84" s="400">
        <v>0</v>
      </c>
      <c r="K84" s="398">
        <f>G84*J84</f>
        <v>0</v>
      </c>
      <c r="L84" s="400">
        <v>0</v>
      </c>
      <c r="M84" s="398">
        <f>G84*L84</f>
        <v>0</v>
      </c>
      <c r="N84" s="401">
        <v>21</v>
      </c>
      <c r="O84" s="402">
        <v>64</v>
      </c>
      <c r="P84" s="403" t="s">
        <v>370</v>
      </c>
    </row>
    <row r="85" spans="1:16" s="389" customFormat="1" ht="12.75" customHeight="1" x14ac:dyDescent="0.3">
      <c r="B85" s="420" t="s">
        <v>82</v>
      </c>
      <c r="D85" s="421" t="s">
        <v>1480</v>
      </c>
      <c r="E85" s="421" t="s">
        <v>1623</v>
      </c>
      <c r="I85" s="422">
        <f>SUM(I86:I94)</f>
        <v>0</v>
      </c>
      <c r="K85" s="423">
        <f>SUM(K86:K94)</f>
        <v>0</v>
      </c>
      <c r="M85" s="423">
        <f>SUM(M86:M94)</f>
        <v>0</v>
      </c>
      <c r="P85" s="421" t="s">
        <v>98</v>
      </c>
    </row>
    <row r="86" spans="1:16" s="403" customFormat="1" ht="24" customHeight="1" x14ac:dyDescent="0.3">
      <c r="A86" s="407" t="s">
        <v>828</v>
      </c>
      <c r="B86" s="407" t="s">
        <v>159</v>
      </c>
      <c r="C86" s="407" t="s">
        <v>1371</v>
      </c>
      <c r="D86" s="408" t="s">
        <v>1624</v>
      </c>
      <c r="E86" s="409" t="s">
        <v>1625</v>
      </c>
      <c r="F86" s="407" t="s">
        <v>175</v>
      </c>
      <c r="G86" s="410">
        <v>1</v>
      </c>
      <c r="H86" s="411">
        <v>0</v>
      </c>
      <c r="I86" s="411">
        <f t="shared" ref="I86:I94" si="3">ROUND(G86*H86,2)</f>
        <v>0</v>
      </c>
      <c r="J86" s="412">
        <v>0</v>
      </c>
      <c r="K86" s="410">
        <f t="shared" ref="K86:K94" si="4">G86*J86</f>
        <v>0</v>
      </c>
      <c r="L86" s="412">
        <v>0</v>
      </c>
      <c r="M86" s="410">
        <f t="shared" ref="M86:M94" si="5">G86*L86</f>
        <v>0</v>
      </c>
      <c r="N86" s="413">
        <v>21</v>
      </c>
      <c r="O86" s="414">
        <v>256</v>
      </c>
      <c r="P86" s="415" t="s">
        <v>370</v>
      </c>
    </row>
    <row r="87" spans="1:16" s="403" customFormat="1" ht="13.5" customHeight="1" x14ac:dyDescent="0.3">
      <c r="A87" s="407" t="s">
        <v>829</v>
      </c>
      <c r="B87" s="407" t="s">
        <v>159</v>
      </c>
      <c r="C87" s="407" t="s">
        <v>1371</v>
      </c>
      <c r="D87" s="408" t="s">
        <v>1626</v>
      </c>
      <c r="E87" s="409" t="s">
        <v>1627</v>
      </c>
      <c r="F87" s="407" t="s">
        <v>175</v>
      </c>
      <c r="G87" s="410">
        <v>1</v>
      </c>
      <c r="H87" s="411">
        <v>0</v>
      </c>
      <c r="I87" s="411">
        <f t="shared" si="3"/>
        <v>0</v>
      </c>
      <c r="J87" s="412">
        <v>0</v>
      </c>
      <c r="K87" s="410">
        <f t="shared" si="4"/>
        <v>0</v>
      </c>
      <c r="L87" s="412">
        <v>0</v>
      </c>
      <c r="M87" s="410">
        <f t="shared" si="5"/>
        <v>0</v>
      </c>
      <c r="N87" s="413">
        <v>21</v>
      </c>
      <c r="O87" s="414">
        <v>256</v>
      </c>
      <c r="P87" s="415" t="s">
        <v>370</v>
      </c>
    </row>
    <row r="88" spans="1:16" s="403" customFormat="1" ht="13.5" customHeight="1" x14ac:dyDescent="0.3">
      <c r="A88" s="407" t="s">
        <v>585</v>
      </c>
      <c r="B88" s="407" t="s">
        <v>159</v>
      </c>
      <c r="C88" s="407" t="s">
        <v>1371</v>
      </c>
      <c r="D88" s="408" t="s">
        <v>1628</v>
      </c>
      <c r="E88" s="409" t="s">
        <v>1629</v>
      </c>
      <c r="F88" s="407" t="s">
        <v>175</v>
      </c>
      <c r="G88" s="410">
        <v>1</v>
      </c>
      <c r="H88" s="411">
        <v>0</v>
      </c>
      <c r="I88" s="411">
        <f t="shared" si="3"/>
        <v>0</v>
      </c>
      <c r="J88" s="412">
        <v>0</v>
      </c>
      <c r="K88" s="410">
        <f t="shared" si="4"/>
        <v>0</v>
      </c>
      <c r="L88" s="412">
        <v>0</v>
      </c>
      <c r="M88" s="410">
        <f t="shared" si="5"/>
        <v>0</v>
      </c>
      <c r="N88" s="413">
        <v>21</v>
      </c>
      <c r="O88" s="414">
        <v>256</v>
      </c>
      <c r="P88" s="415" t="s">
        <v>370</v>
      </c>
    </row>
    <row r="89" spans="1:16" s="403" customFormat="1" ht="13.5" customHeight="1" x14ac:dyDescent="0.3">
      <c r="A89" s="407" t="s">
        <v>230</v>
      </c>
      <c r="B89" s="407" t="s">
        <v>159</v>
      </c>
      <c r="C89" s="407" t="s">
        <v>1371</v>
      </c>
      <c r="D89" s="408" t="s">
        <v>1630</v>
      </c>
      <c r="E89" s="409" t="s">
        <v>1631</v>
      </c>
      <c r="F89" s="407" t="s">
        <v>175</v>
      </c>
      <c r="G89" s="410">
        <v>1</v>
      </c>
      <c r="H89" s="411">
        <v>0</v>
      </c>
      <c r="I89" s="411">
        <f t="shared" si="3"/>
        <v>0</v>
      </c>
      <c r="J89" s="412">
        <v>0</v>
      </c>
      <c r="K89" s="410">
        <f t="shared" si="4"/>
        <v>0</v>
      </c>
      <c r="L89" s="412">
        <v>0</v>
      </c>
      <c r="M89" s="410">
        <f t="shared" si="5"/>
        <v>0</v>
      </c>
      <c r="N89" s="413">
        <v>21</v>
      </c>
      <c r="O89" s="414">
        <v>256</v>
      </c>
      <c r="P89" s="415" t="s">
        <v>370</v>
      </c>
    </row>
    <row r="90" spans="1:16" s="403" customFormat="1" ht="13.5" customHeight="1" x14ac:dyDescent="0.3">
      <c r="A90" s="407" t="s">
        <v>470</v>
      </c>
      <c r="B90" s="407" t="s">
        <v>159</v>
      </c>
      <c r="C90" s="407" t="s">
        <v>1371</v>
      </c>
      <c r="D90" s="408" t="s">
        <v>1632</v>
      </c>
      <c r="E90" s="409" t="s">
        <v>1633</v>
      </c>
      <c r="F90" s="407" t="s">
        <v>175</v>
      </c>
      <c r="G90" s="410">
        <v>7</v>
      </c>
      <c r="H90" s="411">
        <v>0</v>
      </c>
      <c r="I90" s="411">
        <f t="shared" si="3"/>
        <v>0</v>
      </c>
      <c r="J90" s="412">
        <v>0</v>
      </c>
      <c r="K90" s="410">
        <f t="shared" si="4"/>
        <v>0</v>
      </c>
      <c r="L90" s="412">
        <v>0</v>
      </c>
      <c r="M90" s="410">
        <f t="shared" si="5"/>
        <v>0</v>
      </c>
      <c r="N90" s="413">
        <v>21</v>
      </c>
      <c r="O90" s="414">
        <v>256</v>
      </c>
      <c r="P90" s="415" t="s">
        <v>370</v>
      </c>
    </row>
    <row r="91" spans="1:16" s="403" customFormat="1" ht="13.5" customHeight="1" x14ac:dyDescent="0.3">
      <c r="A91" s="407" t="s">
        <v>438</v>
      </c>
      <c r="B91" s="407" t="s">
        <v>159</v>
      </c>
      <c r="C91" s="407" t="s">
        <v>1371</v>
      </c>
      <c r="D91" s="408" t="s">
        <v>1634</v>
      </c>
      <c r="E91" s="409" t="s">
        <v>1635</v>
      </c>
      <c r="F91" s="407" t="s">
        <v>175</v>
      </c>
      <c r="G91" s="410">
        <v>9</v>
      </c>
      <c r="H91" s="411">
        <v>0</v>
      </c>
      <c r="I91" s="411">
        <f t="shared" si="3"/>
        <v>0</v>
      </c>
      <c r="J91" s="412">
        <v>0</v>
      </c>
      <c r="K91" s="410">
        <f t="shared" si="4"/>
        <v>0</v>
      </c>
      <c r="L91" s="412">
        <v>0</v>
      </c>
      <c r="M91" s="410">
        <f t="shared" si="5"/>
        <v>0</v>
      </c>
      <c r="N91" s="413">
        <v>21</v>
      </c>
      <c r="O91" s="414">
        <v>256</v>
      </c>
      <c r="P91" s="415" t="s">
        <v>370</v>
      </c>
    </row>
    <row r="92" spans="1:16" s="403" customFormat="1" ht="13.5" customHeight="1" x14ac:dyDescent="0.3">
      <c r="A92" s="407" t="s">
        <v>377</v>
      </c>
      <c r="B92" s="407" t="s">
        <v>159</v>
      </c>
      <c r="C92" s="407" t="s">
        <v>1371</v>
      </c>
      <c r="D92" s="408" t="s">
        <v>1636</v>
      </c>
      <c r="E92" s="409" t="s">
        <v>1637</v>
      </c>
      <c r="F92" s="407" t="s">
        <v>175</v>
      </c>
      <c r="G92" s="410">
        <v>2</v>
      </c>
      <c r="H92" s="411">
        <v>0</v>
      </c>
      <c r="I92" s="411">
        <f t="shared" si="3"/>
        <v>0</v>
      </c>
      <c r="J92" s="412">
        <v>0</v>
      </c>
      <c r="K92" s="410">
        <f t="shared" si="4"/>
        <v>0</v>
      </c>
      <c r="L92" s="412">
        <v>0</v>
      </c>
      <c r="M92" s="410">
        <f t="shared" si="5"/>
        <v>0</v>
      </c>
      <c r="N92" s="413">
        <v>21</v>
      </c>
      <c r="O92" s="414">
        <v>256</v>
      </c>
      <c r="P92" s="415" t="s">
        <v>370</v>
      </c>
    </row>
    <row r="93" spans="1:16" s="403" customFormat="1" ht="13.5" customHeight="1" x14ac:dyDescent="0.3">
      <c r="A93" s="407" t="s">
        <v>474</v>
      </c>
      <c r="B93" s="407" t="s">
        <v>159</v>
      </c>
      <c r="C93" s="407" t="s">
        <v>1371</v>
      </c>
      <c r="D93" s="408" t="s">
        <v>1638</v>
      </c>
      <c r="E93" s="409" t="s">
        <v>1639</v>
      </c>
      <c r="F93" s="407" t="s">
        <v>1386</v>
      </c>
      <c r="G93" s="410">
        <v>1</v>
      </c>
      <c r="H93" s="411">
        <v>0</v>
      </c>
      <c r="I93" s="411">
        <f t="shared" si="3"/>
        <v>0</v>
      </c>
      <c r="J93" s="412">
        <v>0</v>
      </c>
      <c r="K93" s="410">
        <f t="shared" si="4"/>
        <v>0</v>
      </c>
      <c r="L93" s="412">
        <v>0</v>
      </c>
      <c r="M93" s="410">
        <f t="shared" si="5"/>
        <v>0</v>
      </c>
      <c r="N93" s="413">
        <v>21</v>
      </c>
      <c r="O93" s="414">
        <v>256</v>
      </c>
      <c r="P93" s="415" t="s">
        <v>370</v>
      </c>
    </row>
    <row r="94" spans="1:16" s="403" customFormat="1" ht="13.5" customHeight="1" x14ac:dyDescent="0.3">
      <c r="A94" s="395" t="s">
        <v>716</v>
      </c>
      <c r="B94" s="395" t="s">
        <v>147</v>
      </c>
      <c r="C94" s="395" t="s">
        <v>1394</v>
      </c>
      <c r="D94" s="396" t="s">
        <v>1397</v>
      </c>
      <c r="E94" s="397" t="s">
        <v>1398</v>
      </c>
      <c r="F94" s="395" t="s">
        <v>549</v>
      </c>
      <c r="G94" s="398">
        <v>246.69</v>
      </c>
      <c r="H94" s="399">
        <v>0</v>
      </c>
      <c r="I94" s="399">
        <f t="shared" si="3"/>
        <v>0</v>
      </c>
      <c r="J94" s="400">
        <v>0</v>
      </c>
      <c r="K94" s="398">
        <f t="shared" si="4"/>
        <v>0</v>
      </c>
      <c r="L94" s="400">
        <v>0</v>
      </c>
      <c r="M94" s="398">
        <f t="shared" si="5"/>
        <v>0</v>
      </c>
      <c r="N94" s="401">
        <v>21</v>
      </c>
      <c r="O94" s="402">
        <v>64</v>
      </c>
      <c r="P94" s="403" t="s">
        <v>370</v>
      </c>
    </row>
    <row r="95" spans="1:16" s="389" customFormat="1" ht="12.75" customHeight="1" x14ac:dyDescent="0.3">
      <c r="B95" s="391" t="s">
        <v>82</v>
      </c>
      <c r="D95" s="392" t="s">
        <v>1456</v>
      </c>
      <c r="E95" s="392" t="s">
        <v>1457</v>
      </c>
      <c r="I95" s="393">
        <f>SUM(I96:I105)</f>
        <v>0</v>
      </c>
      <c r="K95" s="394">
        <f>SUM(K96:K105)</f>
        <v>0</v>
      </c>
      <c r="M95" s="394">
        <f>SUM(M96:M105)</f>
        <v>0</v>
      </c>
      <c r="P95" s="392" t="s">
        <v>23</v>
      </c>
    </row>
    <row r="96" spans="1:16" s="403" customFormat="1" ht="13.5" customHeight="1" x14ac:dyDescent="0.3">
      <c r="A96" s="395" t="s">
        <v>792</v>
      </c>
      <c r="B96" s="395" t="s">
        <v>147</v>
      </c>
      <c r="C96" s="395" t="s">
        <v>1458</v>
      </c>
      <c r="D96" s="396" t="s">
        <v>1459</v>
      </c>
      <c r="E96" s="397" t="s">
        <v>1460</v>
      </c>
      <c r="F96" s="395" t="s">
        <v>1211</v>
      </c>
      <c r="G96" s="398">
        <v>10</v>
      </c>
      <c r="H96" s="399">
        <v>0</v>
      </c>
      <c r="I96" s="399">
        <f t="shared" ref="I96:I105" si="6">ROUND(G96*H96,2)</f>
        <v>0</v>
      </c>
      <c r="J96" s="400">
        <v>0</v>
      </c>
      <c r="K96" s="398">
        <f t="shared" ref="K96:K105" si="7">G96*J96</f>
        <v>0</v>
      </c>
      <c r="L96" s="400">
        <v>0</v>
      </c>
      <c r="M96" s="398">
        <f t="shared" ref="M96:M105" si="8">G96*L96</f>
        <v>0</v>
      </c>
      <c r="N96" s="401">
        <v>21</v>
      </c>
      <c r="O96" s="402">
        <v>512</v>
      </c>
      <c r="P96" s="403" t="s">
        <v>98</v>
      </c>
    </row>
    <row r="97" spans="1:16" s="403" customFormat="1" ht="13.5" customHeight="1" x14ac:dyDescent="0.3">
      <c r="A97" s="395" t="s">
        <v>830</v>
      </c>
      <c r="B97" s="395" t="s">
        <v>147</v>
      </c>
      <c r="C97" s="395" t="s">
        <v>1458</v>
      </c>
      <c r="D97" s="396" t="s">
        <v>1461</v>
      </c>
      <c r="E97" s="397" t="s">
        <v>1462</v>
      </c>
      <c r="F97" s="395" t="s">
        <v>1211</v>
      </c>
      <c r="G97" s="398">
        <v>8</v>
      </c>
      <c r="H97" s="399">
        <v>0</v>
      </c>
      <c r="I97" s="399">
        <f t="shared" si="6"/>
        <v>0</v>
      </c>
      <c r="J97" s="400">
        <v>0</v>
      </c>
      <c r="K97" s="398">
        <f t="shared" si="7"/>
        <v>0</v>
      </c>
      <c r="L97" s="400">
        <v>0</v>
      </c>
      <c r="M97" s="398">
        <f t="shared" si="8"/>
        <v>0</v>
      </c>
      <c r="N97" s="401">
        <v>21</v>
      </c>
      <c r="O97" s="402">
        <v>512</v>
      </c>
      <c r="P97" s="403" t="s">
        <v>98</v>
      </c>
    </row>
    <row r="98" spans="1:16" s="403" customFormat="1" ht="13.5" customHeight="1" x14ac:dyDescent="0.3">
      <c r="A98" s="395" t="s">
        <v>856</v>
      </c>
      <c r="B98" s="395" t="s">
        <v>147</v>
      </c>
      <c r="C98" s="395" t="s">
        <v>1458</v>
      </c>
      <c r="D98" s="396" t="s">
        <v>1463</v>
      </c>
      <c r="E98" s="397" t="s">
        <v>1464</v>
      </c>
      <c r="F98" s="395" t="s">
        <v>1211</v>
      </c>
      <c r="G98" s="398">
        <v>4</v>
      </c>
      <c r="H98" s="399">
        <v>0</v>
      </c>
      <c r="I98" s="399">
        <f t="shared" si="6"/>
        <v>0</v>
      </c>
      <c r="J98" s="400">
        <v>0</v>
      </c>
      <c r="K98" s="398">
        <f t="shared" si="7"/>
        <v>0</v>
      </c>
      <c r="L98" s="400">
        <v>0</v>
      </c>
      <c r="M98" s="398">
        <f t="shared" si="8"/>
        <v>0</v>
      </c>
      <c r="N98" s="401">
        <v>21</v>
      </c>
      <c r="O98" s="402">
        <v>512</v>
      </c>
      <c r="P98" s="403" t="s">
        <v>98</v>
      </c>
    </row>
    <row r="99" spans="1:16" s="403" customFormat="1" ht="13.5" customHeight="1" x14ac:dyDescent="0.3">
      <c r="A99" s="395" t="s">
        <v>1640</v>
      </c>
      <c r="B99" s="395" t="s">
        <v>147</v>
      </c>
      <c r="C99" s="395" t="s">
        <v>1458</v>
      </c>
      <c r="D99" s="396" t="s">
        <v>1465</v>
      </c>
      <c r="E99" s="397" t="s">
        <v>1466</v>
      </c>
      <c r="F99" s="395" t="s">
        <v>1211</v>
      </c>
      <c r="G99" s="398">
        <v>16</v>
      </c>
      <c r="H99" s="399">
        <v>0</v>
      </c>
      <c r="I99" s="399">
        <f t="shared" si="6"/>
        <v>0</v>
      </c>
      <c r="J99" s="400">
        <v>0</v>
      </c>
      <c r="K99" s="398">
        <f t="shared" si="7"/>
        <v>0</v>
      </c>
      <c r="L99" s="400">
        <v>0</v>
      </c>
      <c r="M99" s="398">
        <f t="shared" si="8"/>
        <v>0</v>
      </c>
      <c r="N99" s="401">
        <v>21</v>
      </c>
      <c r="O99" s="402">
        <v>512</v>
      </c>
      <c r="P99" s="403" t="s">
        <v>98</v>
      </c>
    </row>
    <row r="100" spans="1:16" s="403" customFormat="1" ht="13.5" customHeight="1" x14ac:dyDescent="0.3">
      <c r="A100" s="395" t="s">
        <v>416</v>
      </c>
      <c r="B100" s="395" t="s">
        <v>147</v>
      </c>
      <c r="C100" s="395" t="s">
        <v>1458</v>
      </c>
      <c r="D100" s="396" t="s">
        <v>1467</v>
      </c>
      <c r="E100" s="397" t="s">
        <v>1468</v>
      </c>
      <c r="F100" s="395" t="s">
        <v>1211</v>
      </c>
      <c r="G100" s="398">
        <v>10</v>
      </c>
      <c r="H100" s="399">
        <v>0</v>
      </c>
      <c r="I100" s="399">
        <f t="shared" si="6"/>
        <v>0</v>
      </c>
      <c r="J100" s="400">
        <v>0</v>
      </c>
      <c r="K100" s="398">
        <f t="shared" si="7"/>
        <v>0</v>
      </c>
      <c r="L100" s="400">
        <v>0</v>
      </c>
      <c r="M100" s="398">
        <f t="shared" si="8"/>
        <v>0</v>
      </c>
      <c r="N100" s="401">
        <v>21</v>
      </c>
      <c r="O100" s="402">
        <v>512</v>
      </c>
      <c r="P100" s="403" t="s">
        <v>98</v>
      </c>
    </row>
    <row r="101" spans="1:16" s="403" customFormat="1" ht="13.5" customHeight="1" x14ac:dyDescent="0.3">
      <c r="A101" s="395" t="s">
        <v>755</v>
      </c>
      <c r="B101" s="395" t="s">
        <v>147</v>
      </c>
      <c r="C101" s="395" t="s">
        <v>1458</v>
      </c>
      <c r="D101" s="396" t="s">
        <v>1469</v>
      </c>
      <c r="E101" s="397" t="s">
        <v>1470</v>
      </c>
      <c r="F101" s="395" t="s">
        <v>1211</v>
      </c>
      <c r="G101" s="398">
        <v>4</v>
      </c>
      <c r="H101" s="399">
        <v>0</v>
      </c>
      <c r="I101" s="399">
        <f t="shared" si="6"/>
        <v>0</v>
      </c>
      <c r="J101" s="400">
        <v>0</v>
      </c>
      <c r="K101" s="398">
        <f t="shared" si="7"/>
        <v>0</v>
      </c>
      <c r="L101" s="400">
        <v>0</v>
      </c>
      <c r="M101" s="398">
        <f t="shared" si="8"/>
        <v>0</v>
      </c>
      <c r="N101" s="401">
        <v>21</v>
      </c>
      <c r="O101" s="402">
        <v>512</v>
      </c>
      <c r="P101" s="403" t="s">
        <v>98</v>
      </c>
    </row>
    <row r="102" spans="1:16" s="403" customFormat="1" ht="13.5" customHeight="1" x14ac:dyDescent="0.3">
      <c r="A102" s="395" t="s">
        <v>760</v>
      </c>
      <c r="B102" s="395" t="s">
        <v>147</v>
      </c>
      <c r="C102" s="395" t="s">
        <v>1458</v>
      </c>
      <c r="D102" s="396" t="s">
        <v>1471</v>
      </c>
      <c r="E102" s="397" t="s">
        <v>1472</v>
      </c>
      <c r="F102" s="395" t="s">
        <v>1211</v>
      </c>
      <c r="G102" s="398">
        <v>8</v>
      </c>
      <c r="H102" s="399">
        <v>0</v>
      </c>
      <c r="I102" s="399">
        <f t="shared" si="6"/>
        <v>0</v>
      </c>
      <c r="J102" s="400">
        <v>0</v>
      </c>
      <c r="K102" s="398">
        <f t="shared" si="7"/>
        <v>0</v>
      </c>
      <c r="L102" s="400">
        <v>0</v>
      </c>
      <c r="M102" s="398">
        <f t="shared" si="8"/>
        <v>0</v>
      </c>
      <c r="N102" s="401">
        <v>21</v>
      </c>
      <c r="O102" s="402">
        <v>512</v>
      </c>
      <c r="P102" s="403" t="s">
        <v>98</v>
      </c>
    </row>
    <row r="103" spans="1:16" s="403" customFormat="1" ht="24" customHeight="1" x14ac:dyDescent="0.3">
      <c r="A103" s="395" t="s">
        <v>742</v>
      </c>
      <c r="B103" s="395" t="s">
        <v>147</v>
      </c>
      <c r="C103" s="395" t="s">
        <v>1458</v>
      </c>
      <c r="D103" s="396" t="s">
        <v>1473</v>
      </c>
      <c r="E103" s="397" t="s">
        <v>1474</v>
      </c>
      <c r="F103" s="395" t="s">
        <v>1211</v>
      </c>
      <c r="G103" s="398">
        <v>80</v>
      </c>
      <c r="H103" s="399">
        <v>0</v>
      </c>
      <c r="I103" s="399">
        <f t="shared" si="6"/>
        <v>0</v>
      </c>
      <c r="J103" s="400">
        <v>0</v>
      </c>
      <c r="K103" s="398">
        <f t="shared" si="7"/>
        <v>0</v>
      </c>
      <c r="L103" s="400">
        <v>0</v>
      </c>
      <c r="M103" s="398">
        <f t="shared" si="8"/>
        <v>0</v>
      </c>
      <c r="N103" s="401">
        <v>21</v>
      </c>
      <c r="O103" s="402">
        <v>512</v>
      </c>
      <c r="P103" s="403" t="s">
        <v>98</v>
      </c>
    </row>
    <row r="104" spans="1:16" s="403" customFormat="1" ht="13.5" customHeight="1" x14ac:dyDescent="0.3">
      <c r="A104" s="395" t="s">
        <v>746</v>
      </c>
      <c r="B104" s="395" t="s">
        <v>147</v>
      </c>
      <c r="C104" s="395" t="s">
        <v>1458</v>
      </c>
      <c r="D104" s="396" t="s">
        <v>1475</v>
      </c>
      <c r="E104" s="397" t="s">
        <v>1476</v>
      </c>
      <c r="F104" s="395" t="s">
        <v>1211</v>
      </c>
      <c r="G104" s="398">
        <v>2</v>
      </c>
      <c r="H104" s="399">
        <v>0</v>
      </c>
      <c r="I104" s="399">
        <f t="shared" si="6"/>
        <v>0</v>
      </c>
      <c r="J104" s="400">
        <v>0</v>
      </c>
      <c r="K104" s="398">
        <f t="shared" si="7"/>
        <v>0</v>
      </c>
      <c r="L104" s="400">
        <v>0</v>
      </c>
      <c r="M104" s="398">
        <f t="shared" si="8"/>
        <v>0</v>
      </c>
      <c r="N104" s="401">
        <v>21</v>
      </c>
      <c r="O104" s="402">
        <v>512</v>
      </c>
      <c r="P104" s="403" t="s">
        <v>98</v>
      </c>
    </row>
    <row r="105" spans="1:16" s="403" customFormat="1" ht="13.5" customHeight="1" x14ac:dyDescent="0.3">
      <c r="A105" s="395" t="s">
        <v>511</v>
      </c>
      <c r="B105" s="395" t="s">
        <v>147</v>
      </c>
      <c r="C105" s="395" t="s">
        <v>1458</v>
      </c>
      <c r="D105" s="396" t="s">
        <v>1641</v>
      </c>
      <c r="E105" s="397" t="s">
        <v>1642</v>
      </c>
      <c r="F105" s="395" t="s">
        <v>1211</v>
      </c>
      <c r="G105" s="398">
        <v>4</v>
      </c>
      <c r="H105" s="399">
        <v>0</v>
      </c>
      <c r="I105" s="399">
        <f t="shared" si="6"/>
        <v>0</v>
      </c>
      <c r="J105" s="400">
        <v>0</v>
      </c>
      <c r="K105" s="398">
        <f t="shared" si="7"/>
        <v>0</v>
      </c>
      <c r="L105" s="400">
        <v>0</v>
      </c>
      <c r="M105" s="398">
        <f t="shared" si="8"/>
        <v>0</v>
      </c>
      <c r="N105" s="401">
        <v>21</v>
      </c>
      <c r="O105" s="402">
        <v>512</v>
      </c>
      <c r="P105" s="403" t="s">
        <v>98</v>
      </c>
    </row>
    <row r="106" spans="1:16" s="389" customFormat="1" ht="12.75" customHeight="1" x14ac:dyDescent="0.3">
      <c r="B106" s="404" t="s">
        <v>82</v>
      </c>
      <c r="D106" s="390" t="s">
        <v>1477</v>
      </c>
      <c r="E106" s="390" t="s">
        <v>1478</v>
      </c>
      <c r="I106" s="405">
        <f>I107+I110+I112+I115</f>
        <v>0</v>
      </c>
      <c r="K106" s="406">
        <f>K107+K110+K112+K115</f>
        <v>0</v>
      </c>
      <c r="M106" s="406">
        <f>M107+M110+M112+M115</f>
        <v>0</v>
      </c>
      <c r="P106" s="390" t="s">
        <v>83</v>
      </c>
    </row>
    <row r="107" spans="1:16" s="389" customFormat="1" ht="12.75" customHeight="1" x14ac:dyDescent="0.3">
      <c r="B107" s="391" t="s">
        <v>82</v>
      </c>
      <c r="D107" s="392" t="s">
        <v>1479</v>
      </c>
      <c r="E107" s="392" t="s">
        <v>1478</v>
      </c>
      <c r="I107" s="393">
        <f>SUM(I108:I109)</f>
        <v>0</v>
      </c>
      <c r="K107" s="394">
        <f>SUM(K108:K109)</f>
        <v>0</v>
      </c>
      <c r="M107" s="394">
        <f>SUM(M108:M109)</f>
        <v>0</v>
      </c>
      <c r="P107" s="392" t="s">
        <v>23</v>
      </c>
    </row>
    <row r="108" spans="1:16" s="403" customFormat="1" ht="13.5" customHeight="1" x14ac:dyDescent="0.3">
      <c r="A108" s="395" t="s">
        <v>1643</v>
      </c>
      <c r="B108" s="395" t="s">
        <v>147</v>
      </c>
      <c r="C108" s="395" t="s">
        <v>1458</v>
      </c>
      <c r="D108" s="396" t="s">
        <v>1480</v>
      </c>
      <c r="E108" s="397" t="s">
        <v>1481</v>
      </c>
      <c r="F108" s="395" t="s">
        <v>1393</v>
      </c>
      <c r="G108" s="398">
        <v>1</v>
      </c>
      <c r="H108" s="399">
        <v>0</v>
      </c>
      <c r="I108" s="399">
        <f>ROUND(G108*H108,2)</f>
        <v>0</v>
      </c>
      <c r="J108" s="400">
        <v>0</v>
      </c>
      <c r="K108" s="398">
        <f>G108*J108</f>
        <v>0</v>
      </c>
      <c r="L108" s="400">
        <v>0</v>
      </c>
      <c r="M108" s="398">
        <f>G108*L108</f>
        <v>0</v>
      </c>
      <c r="N108" s="401">
        <v>21</v>
      </c>
      <c r="O108" s="402">
        <v>262144</v>
      </c>
      <c r="P108" s="403" t="s">
        <v>98</v>
      </c>
    </row>
    <row r="109" spans="1:16" s="403" customFormat="1" ht="34.5" customHeight="1" x14ac:dyDescent="0.3">
      <c r="A109" s="395" t="s">
        <v>523</v>
      </c>
      <c r="B109" s="395" t="s">
        <v>147</v>
      </c>
      <c r="C109" s="395" t="s">
        <v>1458</v>
      </c>
      <c r="D109" s="396" t="s">
        <v>1644</v>
      </c>
      <c r="E109" s="397" t="s">
        <v>1645</v>
      </c>
      <c r="F109" s="395" t="s">
        <v>1393</v>
      </c>
      <c r="G109" s="398">
        <v>1</v>
      </c>
      <c r="H109" s="399">
        <v>0</v>
      </c>
      <c r="I109" s="399">
        <f>ROUND(G109*H109,2)</f>
        <v>0</v>
      </c>
      <c r="J109" s="400">
        <v>0</v>
      </c>
      <c r="K109" s="398">
        <f>G109*J109</f>
        <v>0</v>
      </c>
      <c r="L109" s="400">
        <v>0</v>
      </c>
      <c r="M109" s="398">
        <f>G109*L109</f>
        <v>0</v>
      </c>
      <c r="N109" s="401">
        <v>21</v>
      </c>
      <c r="O109" s="402">
        <v>262144</v>
      </c>
      <c r="P109" s="403" t="s">
        <v>98</v>
      </c>
    </row>
    <row r="110" spans="1:16" s="389" customFormat="1" ht="12.75" customHeight="1" x14ac:dyDescent="0.3">
      <c r="B110" s="391" t="s">
        <v>82</v>
      </c>
      <c r="D110" s="392" t="s">
        <v>1482</v>
      </c>
      <c r="E110" s="392" t="s">
        <v>1483</v>
      </c>
      <c r="I110" s="393">
        <f>I111</f>
        <v>0</v>
      </c>
      <c r="K110" s="394">
        <f>K111</f>
        <v>0</v>
      </c>
      <c r="M110" s="394">
        <f>M111</f>
        <v>0</v>
      </c>
      <c r="P110" s="392" t="s">
        <v>23</v>
      </c>
    </row>
    <row r="111" spans="1:16" s="403" customFormat="1" ht="13.5" customHeight="1" x14ac:dyDescent="0.3">
      <c r="A111" s="395" t="s">
        <v>530</v>
      </c>
      <c r="B111" s="395" t="s">
        <v>147</v>
      </c>
      <c r="C111" s="395" t="s">
        <v>1458</v>
      </c>
      <c r="D111" s="396" t="s">
        <v>1484</v>
      </c>
      <c r="E111" s="397" t="s">
        <v>1485</v>
      </c>
      <c r="F111" s="395" t="s">
        <v>1393</v>
      </c>
      <c r="G111" s="398">
        <v>1</v>
      </c>
      <c r="H111" s="399">
        <v>0</v>
      </c>
      <c r="I111" s="399">
        <f>ROUND(G111*H111,2)</f>
        <v>0</v>
      </c>
      <c r="J111" s="400">
        <v>0</v>
      </c>
      <c r="K111" s="398">
        <f>G111*J111</f>
        <v>0</v>
      </c>
      <c r="L111" s="400">
        <v>0</v>
      </c>
      <c r="M111" s="398">
        <f>G111*L111</f>
        <v>0</v>
      </c>
      <c r="N111" s="401">
        <v>21</v>
      </c>
      <c r="O111" s="402">
        <v>2048</v>
      </c>
      <c r="P111" s="403" t="s">
        <v>98</v>
      </c>
    </row>
    <row r="112" spans="1:16" s="389" customFormat="1" ht="12.75" customHeight="1" x14ac:dyDescent="0.3">
      <c r="B112" s="391" t="s">
        <v>82</v>
      </c>
      <c r="D112" s="392" t="s">
        <v>1486</v>
      </c>
      <c r="E112" s="392" t="s">
        <v>1487</v>
      </c>
      <c r="I112" s="393">
        <f>SUM(I113:I114)</f>
        <v>0</v>
      </c>
      <c r="K112" s="394">
        <f>SUM(K113:K114)</f>
        <v>0</v>
      </c>
      <c r="M112" s="394">
        <f>SUM(M113:M114)</f>
        <v>0</v>
      </c>
      <c r="P112" s="392" t="s">
        <v>23</v>
      </c>
    </row>
    <row r="113" spans="1:16" s="403" customFormat="1" ht="13.5" customHeight="1" x14ac:dyDescent="0.3">
      <c r="A113" s="395" t="s">
        <v>517</v>
      </c>
      <c r="B113" s="395" t="s">
        <v>147</v>
      </c>
      <c r="C113" s="395" t="s">
        <v>1458</v>
      </c>
      <c r="D113" s="396" t="s">
        <v>1488</v>
      </c>
      <c r="E113" s="397" t="s">
        <v>1489</v>
      </c>
      <c r="F113" s="395" t="s">
        <v>1393</v>
      </c>
      <c r="G113" s="398">
        <v>1</v>
      </c>
      <c r="H113" s="399">
        <v>0</v>
      </c>
      <c r="I113" s="399">
        <f>ROUND(G113*H113,2)</f>
        <v>0</v>
      </c>
      <c r="J113" s="400">
        <v>0</v>
      </c>
      <c r="K113" s="398">
        <f>G113*J113</f>
        <v>0</v>
      </c>
      <c r="L113" s="400">
        <v>0</v>
      </c>
      <c r="M113" s="398">
        <f>G113*L113</f>
        <v>0</v>
      </c>
      <c r="N113" s="401">
        <v>21</v>
      </c>
      <c r="O113" s="402">
        <v>8192</v>
      </c>
      <c r="P113" s="403" t="s">
        <v>98</v>
      </c>
    </row>
    <row r="114" spans="1:16" s="403" customFormat="1" ht="24" customHeight="1" x14ac:dyDescent="0.3">
      <c r="A114" s="395" t="s">
        <v>729</v>
      </c>
      <c r="B114" s="395" t="s">
        <v>147</v>
      </c>
      <c r="C114" s="395" t="s">
        <v>1458</v>
      </c>
      <c r="D114" s="396" t="s">
        <v>1646</v>
      </c>
      <c r="E114" s="397" t="s">
        <v>1647</v>
      </c>
      <c r="F114" s="395" t="s">
        <v>1393</v>
      </c>
      <c r="G114" s="398">
        <v>1</v>
      </c>
      <c r="H114" s="399">
        <v>0</v>
      </c>
      <c r="I114" s="399">
        <f>ROUND(G114*H114,2)</f>
        <v>0</v>
      </c>
      <c r="J114" s="400">
        <v>0</v>
      </c>
      <c r="K114" s="398">
        <f>G114*J114</f>
        <v>0</v>
      </c>
      <c r="L114" s="400">
        <v>0</v>
      </c>
      <c r="M114" s="398">
        <f>G114*L114</f>
        <v>0</v>
      </c>
      <c r="N114" s="401">
        <v>21</v>
      </c>
      <c r="O114" s="402">
        <v>8192</v>
      </c>
      <c r="P114" s="403" t="s">
        <v>98</v>
      </c>
    </row>
    <row r="115" spans="1:16" s="389" customFormat="1" ht="12.75" customHeight="1" x14ac:dyDescent="0.3">
      <c r="B115" s="391" t="s">
        <v>82</v>
      </c>
      <c r="D115" s="392" t="s">
        <v>1490</v>
      </c>
      <c r="E115" s="392" t="s">
        <v>1491</v>
      </c>
      <c r="I115" s="393">
        <f>SUM(I116:I122)</f>
        <v>0</v>
      </c>
      <c r="K115" s="394">
        <f>SUM(K116:K122)</f>
        <v>0</v>
      </c>
      <c r="M115" s="394">
        <f>SUM(M116:M122)</f>
        <v>0</v>
      </c>
      <c r="P115" s="392" t="s">
        <v>23</v>
      </c>
    </row>
    <row r="116" spans="1:16" s="403" customFormat="1" ht="34.5" customHeight="1" x14ac:dyDescent="0.3">
      <c r="A116" s="395" t="s">
        <v>735</v>
      </c>
      <c r="B116" s="395" t="s">
        <v>147</v>
      </c>
      <c r="C116" s="395" t="s">
        <v>1458</v>
      </c>
      <c r="D116" s="396" t="s">
        <v>1492</v>
      </c>
      <c r="E116" s="397" t="s">
        <v>1493</v>
      </c>
      <c r="F116" s="395"/>
      <c r="G116" s="398">
        <v>0</v>
      </c>
      <c r="H116" s="399">
        <v>0</v>
      </c>
      <c r="I116" s="399">
        <f t="shared" ref="I116:I122" si="9">ROUND(G116*H116,2)</f>
        <v>0</v>
      </c>
      <c r="J116" s="400">
        <v>0</v>
      </c>
      <c r="K116" s="398">
        <f t="shared" ref="K116:K122" si="10">G116*J116</f>
        <v>0</v>
      </c>
      <c r="L116" s="400">
        <v>0</v>
      </c>
      <c r="M116" s="398">
        <f t="shared" ref="M116:M122" si="11">G116*L116</f>
        <v>0</v>
      </c>
      <c r="N116" s="401">
        <v>21</v>
      </c>
      <c r="O116" s="402">
        <v>512</v>
      </c>
      <c r="P116" s="403" t="s">
        <v>98</v>
      </c>
    </row>
    <row r="117" spans="1:16" s="403" customFormat="1" ht="34.5" customHeight="1" x14ac:dyDescent="0.3">
      <c r="A117" s="395" t="s">
        <v>802</v>
      </c>
      <c r="B117" s="395" t="s">
        <v>147</v>
      </c>
      <c r="C117" s="395" t="s">
        <v>1458</v>
      </c>
      <c r="D117" s="396" t="s">
        <v>1494</v>
      </c>
      <c r="E117" s="397" t="s">
        <v>1495</v>
      </c>
      <c r="F117" s="395"/>
      <c r="G117" s="398">
        <v>0</v>
      </c>
      <c r="H117" s="399">
        <v>0</v>
      </c>
      <c r="I117" s="399">
        <f t="shared" si="9"/>
        <v>0</v>
      </c>
      <c r="J117" s="400">
        <v>0</v>
      </c>
      <c r="K117" s="398">
        <f t="shared" si="10"/>
        <v>0</v>
      </c>
      <c r="L117" s="400">
        <v>0</v>
      </c>
      <c r="M117" s="398">
        <f t="shared" si="11"/>
        <v>0</v>
      </c>
      <c r="N117" s="401">
        <v>21</v>
      </c>
      <c r="O117" s="402">
        <v>512</v>
      </c>
      <c r="P117" s="403" t="s">
        <v>98</v>
      </c>
    </row>
    <row r="118" spans="1:16" s="403" customFormat="1" ht="55.5" customHeight="1" x14ac:dyDescent="0.3">
      <c r="A118" s="395" t="s">
        <v>808</v>
      </c>
      <c r="B118" s="395" t="s">
        <v>147</v>
      </c>
      <c r="C118" s="395" t="s">
        <v>1458</v>
      </c>
      <c r="D118" s="396" t="s">
        <v>1496</v>
      </c>
      <c r="E118" s="397" t="s">
        <v>1497</v>
      </c>
      <c r="F118" s="395"/>
      <c r="G118" s="398">
        <v>0</v>
      </c>
      <c r="H118" s="399">
        <v>0</v>
      </c>
      <c r="I118" s="399">
        <f t="shared" si="9"/>
        <v>0</v>
      </c>
      <c r="J118" s="400">
        <v>0</v>
      </c>
      <c r="K118" s="398">
        <f t="shared" si="10"/>
        <v>0</v>
      </c>
      <c r="L118" s="400">
        <v>0</v>
      </c>
      <c r="M118" s="398">
        <f t="shared" si="11"/>
        <v>0</v>
      </c>
      <c r="N118" s="401">
        <v>21</v>
      </c>
      <c r="O118" s="402">
        <v>512</v>
      </c>
      <c r="P118" s="403" t="s">
        <v>98</v>
      </c>
    </row>
    <row r="119" spans="1:16" s="403" customFormat="1" ht="45" customHeight="1" x14ac:dyDescent="0.3">
      <c r="A119" s="395" t="s">
        <v>478</v>
      </c>
      <c r="B119" s="395" t="s">
        <v>147</v>
      </c>
      <c r="C119" s="395" t="s">
        <v>1458</v>
      </c>
      <c r="D119" s="396" t="s">
        <v>1498</v>
      </c>
      <c r="E119" s="397" t="s">
        <v>1499</v>
      </c>
      <c r="F119" s="395"/>
      <c r="G119" s="398">
        <v>0</v>
      </c>
      <c r="H119" s="399">
        <v>0</v>
      </c>
      <c r="I119" s="399">
        <f t="shared" si="9"/>
        <v>0</v>
      </c>
      <c r="J119" s="400">
        <v>0</v>
      </c>
      <c r="K119" s="398">
        <f t="shared" si="10"/>
        <v>0</v>
      </c>
      <c r="L119" s="400">
        <v>0</v>
      </c>
      <c r="M119" s="398">
        <f t="shared" si="11"/>
        <v>0</v>
      </c>
      <c r="N119" s="401">
        <v>21</v>
      </c>
      <c r="O119" s="402">
        <v>512</v>
      </c>
      <c r="P119" s="403" t="s">
        <v>98</v>
      </c>
    </row>
    <row r="120" spans="1:16" s="403" customFormat="1" ht="55.5" customHeight="1" x14ac:dyDescent="0.3">
      <c r="A120" s="395" t="s">
        <v>571</v>
      </c>
      <c r="B120" s="395" t="s">
        <v>147</v>
      </c>
      <c r="C120" s="395" t="s">
        <v>1458</v>
      </c>
      <c r="D120" s="396" t="s">
        <v>1500</v>
      </c>
      <c r="E120" s="397" t="s">
        <v>1501</v>
      </c>
      <c r="F120" s="395"/>
      <c r="G120" s="398">
        <v>0</v>
      </c>
      <c r="H120" s="399">
        <v>0</v>
      </c>
      <c r="I120" s="399">
        <f t="shared" si="9"/>
        <v>0</v>
      </c>
      <c r="J120" s="400">
        <v>0</v>
      </c>
      <c r="K120" s="398">
        <f t="shared" si="10"/>
        <v>0</v>
      </c>
      <c r="L120" s="400">
        <v>0</v>
      </c>
      <c r="M120" s="398">
        <f t="shared" si="11"/>
        <v>0</v>
      </c>
      <c r="N120" s="401">
        <v>21</v>
      </c>
      <c r="O120" s="402">
        <v>512</v>
      </c>
      <c r="P120" s="403" t="s">
        <v>98</v>
      </c>
    </row>
    <row r="121" spans="1:16" s="403" customFormat="1" ht="24" customHeight="1" x14ac:dyDescent="0.3">
      <c r="A121" s="395" t="s">
        <v>593</v>
      </c>
      <c r="B121" s="395" t="s">
        <v>147</v>
      </c>
      <c r="C121" s="395" t="s">
        <v>1458</v>
      </c>
      <c r="D121" s="396" t="s">
        <v>1648</v>
      </c>
      <c r="E121" s="397" t="s">
        <v>1649</v>
      </c>
      <c r="F121" s="395"/>
      <c r="G121" s="398">
        <v>0</v>
      </c>
      <c r="H121" s="399">
        <v>0</v>
      </c>
      <c r="I121" s="399">
        <f t="shared" si="9"/>
        <v>0</v>
      </c>
      <c r="J121" s="400">
        <v>0</v>
      </c>
      <c r="K121" s="398">
        <f t="shared" si="10"/>
        <v>0</v>
      </c>
      <c r="L121" s="400">
        <v>0</v>
      </c>
      <c r="M121" s="398">
        <f t="shared" si="11"/>
        <v>0</v>
      </c>
      <c r="N121" s="401">
        <v>21</v>
      </c>
      <c r="O121" s="402">
        <v>512</v>
      </c>
      <c r="P121" s="403" t="s">
        <v>98</v>
      </c>
    </row>
    <row r="122" spans="1:16" s="403" customFormat="1" ht="24" customHeight="1" x14ac:dyDescent="0.3">
      <c r="A122" s="395" t="s">
        <v>576</v>
      </c>
      <c r="B122" s="395" t="s">
        <v>147</v>
      </c>
      <c r="C122" s="395" t="s">
        <v>1458</v>
      </c>
      <c r="D122" s="396" t="s">
        <v>1502</v>
      </c>
      <c r="E122" s="397" t="s">
        <v>1503</v>
      </c>
      <c r="F122" s="395"/>
      <c r="G122" s="398">
        <v>0</v>
      </c>
      <c r="H122" s="399">
        <v>0</v>
      </c>
      <c r="I122" s="399">
        <f t="shared" si="9"/>
        <v>0</v>
      </c>
      <c r="J122" s="400">
        <v>0</v>
      </c>
      <c r="K122" s="398">
        <f t="shared" si="10"/>
        <v>0</v>
      </c>
      <c r="L122" s="400">
        <v>0</v>
      </c>
      <c r="M122" s="398">
        <f t="shared" si="11"/>
        <v>0</v>
      </c>
      <c r="N122" s="401">
        <v>21</v>
      </c>
      <c r="O122" s="402">
        <v>512</v>
      </c>
      <c r="P122" s="403" t="s">
        <v>98</v>
      </c>
    </row>
    <row r="123" spans="1:16" s="416" customFormat="1" ht="12.75" customHeight="1" x14ac:dyDescent="0.3">
      <c r="E123" s="417" t="s">
        <v>1504</v>
      </c>
      <c r="I123" s="418">
        <f>I14+I21+I106</f>
        <v>0</v>
      </c>
      <c r="K123" s="419">
        <f>K14+K21+K106</f>
        <v>0</v>
      </c>
      <c r="M123" s="419">
        <f>M14+M21+M106</f>
        <v>0</v>
      </c>
    </row>
  </sheetData>
  <printOptions horizontalCentered="1"/>
  <pageMargins left="0.59055119752883911" right="0.59055119752883911" top="0.59055119752883911" bottom="0.59055119752883911" header="0" footer="0"/>
  <pageSetup paperSize="9" scale="84" fitToHeight="99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8</vt:i4>
      </vt:variant>
    </vt:vector>
  </HeadingPairs>
  <TitlesOfParts>
    <vt:vector size="14" baseType="lpstr">
      <vt:lpstr>Rekapitulace stavby</vt:lpstr>
      <vt:lpstr>Stavebni_upravy_vnitrni_upravy</vt:lpstr>
      <vt:lpstr>ZTI</vt:lpstr>
      <vt:lpstr>Vytápění</vt:lpstr>
      <vt:lpstr>Slaboproud</vt:lpstr>
      <vt:lpstr>Silnoproud</vt:lpstr>
      <vt:lpstr>'Rekapitulace stavby'!Názvy_tisku</vt:lpstr>
      <vt:lpstr>Stavebni_upravy_vnitrni_upravy!Názvy_tisku</vt:lpstr>
      <vt:lpstr>Vytápění!Názvy_tisku</vt:lpstr>
      <vt:lpstr>ZTI!Názvy_tisku</vt:lpstr>
      <vt:lpstr>'Rekapitulace stavby'!Oblast_tisku</vt:lpstr>
      <vt:lpstr>Stavebni_upravy_vnitrni_upravy!Oblast_tisku</vt:lpstr>
      <vt:lpstr>Vytápění!Oblast_tisku</vt:lpstr>
      <vt:lpstr>ZTI!Oblast_tisku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DESKTOP-E2J5M8A\Katka</dc:creator>
  <cp:lastModifiedBy>Katka</cp:lastModifiedBy>
  <dcterms:created xsi:type="dcterms:W3CDTF">2016-12-08T20:09:42Z</dcterms:created>
  <dcterms:modified xsi:type="dcterms:W3CDTF">2017-01-22T16:28:54Z</dcterms:modified>
</cp:coreProperties>
</file>